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ate1904="1" codeName="ThisWorkbook" defaultThemeVersion="124226"/>
  <mc:AlternateContent xmlns:mc="http://schemas.openxmlformats.org/markup-compatibility/2006">
    <mc:Choice Requires="x15">
      <x15ac:absPath xmlns:x15ac="http://schemas.microsoft.com/office/spreadsheetml/2010/11/ac" url="https://umassmed-my.sharepoint.com/personal/karen_gardiner_umassmed_edu/Documents/"/>
    </mc:Choice>
  </mc:AlternateContent>
  <xr:revisionPtr revIDLastSave="2" documentId="8_{E62BD359-9124-477E-BE15-3A18A902E6FA}" xr6:coauthVersionLast="47" xr6:coauthVersionMax="47" xr10:uidLastSave="{1A201E7C-40E0-4D4B-A8C1-46B6AB178A22}"/>
  <workbookProtection workbookAlgorithmName="SHA-512" workbookHashValue="5qOKxus3FumMAtomuo0wlxPb1J1v1DZNZopVFphVr99dGlt3uRkK4liOG1Yp2qL4RqwKbfxWR9AuIAGycIKZDA==" workbookSaltValue="v7M4msld6bwb8iupz465rw==" workbookSpinCount="100000" lockStructure="1"/>
  <bookViews>
    <workbookView xWindow="32625" yWindow="2475" windowWidth="21600" windowHeight="12630" firstSheet="1" activeTab="2" xr2:uid="{00000000-000D-0000-FFFF-FFFF00000000}"/>
  </bookViews>
  <sheets>
    <sheet name="Instructions" sheetId="2" r:id="rId1"/>
    <sheet name="DATA SHEET" sheetId="3" r:id="rId2"/>
    <sheet name="Budget Sheet" sheetId="1" r:id="rId3"/>
    <sheet name="ADD&quot;L Personnel" sheetId="4" r:id="rId4"/>
    <sheet name="ADD'L Consortium" sheetId="5" r:id="rId5"/>
    <sheet name="Partial Yr Effort" sheetId="6" r:id="rId6"/>
  </sheets>
  <definedNames>
    <definedName name="_xlnm.Print_Area" localSheetId="3">'ADD"L Personnel'!$A$1:$R$47</definedName>
    <definedName name="_xlnm.Print_Area" localSheetId="2">'Budget Sheet'!$A$1:$R$103</definedName>
    <definedName name="_xlnm.Print_Area" localSheetId="0">Instructions!$A$1:$I$28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4" l="1"/>
  <c r="Q40" i="1" l="1"/>
  <c r="Q41" i="1" s="1"/>
  <c r="H40" i="1"/>
  <c r="M42" i="1" l="1"/>
  <c r="M43" i="1" s="1"/>
  <c r="F42" i="1"/>
  <c r="F40" i="1"/>
  <c r="R5" i="3" l="1"/>
  <c r="R6" i="3" l="1"/>
  <c r="R7" i="3" s="1"/>
  <c r="R8" i="3" s="1"/>
  <c r="R9" i="3" s="1"/>
  <c r="T5" i="3"/>
  <c r="T6" i="3" s="1"/>
  <c r="T7" i="3" s="1"/>
  <c r="T8" i="3" s="1"/>
  <c r="T9" i="3" s="1"/>
  <c r="Q4" i="4"/>
  <c r="Q45" i="4" l="1"/>
  <c r="N45" i="4"/>
  <c r="P45" i="4"/>
  <c r="O45" i="4"/>
  <c r="J10" i="1"/>
  <c r="B3" i="4"/>
  <c r="B2" i="4"/>
  <c r="R11" i="3"/>
  <c r="G73" i="1"/>
  <c r="G75" i="1"/>
  <c r="G65" i="1"/>
  <c r="G69" i="1"/>
  <c r="G67" i="1"/>
  <c r="G63" i="1"/>
  <c r="G61" i="1"/>
  <c r="G59" i="1"/>
  <c r="G57" i="1"/>
  <c r="G53" i="1"/>
  <c r="G51" i="1"/>
  <c r="G42" i="4"/>
  <c r="G40" i="4"/>
  <c r="G38" i="4"/>
  <c r="G33" i="4"/>
  <c r="G31" i="4"/>
  <c r="G29" i="4"/>
  <c r="G27" i="4"/>
  <c r="G25" i="4"/>
  <c r="G23" i="4"/>
  <c r="G21" i="4"/>
  <c r="G16" i="4"/>
  <c r="G14" i="4"/>
  <c r="G12" i="4"/>
  <c r="G10" i="4"/>
  <c r="G8" i="4"/>
  <c r="G38" i="1"/>
  <c r="G36" i="1"/>
  <c r="G29" i="1"/>
  <c r="G27" i="1"/>
  <c r="G25" i="1"/>
  <c r="G23" i="1"/>
  <c r="G16" i="1"/>
  <c r="G14" i="1"/>
  <c r="G12" i="1"/>
  <c r="G10" i="1"/>
  <c r="G8" i="1"/>
  <c r="I27" i="4"/>
  <c r="J27" i="4"/>
  <c r="K27" i="4"/>
  <c r="L27" i="4"/>
  <c r="H27" i="4"/>
  <c r="S29" i="5"/>
  <c r="L24" i="5"/>
  <c r="L26" i="5" s="1"/>
  <c r="L25" i="5"/>
  <c r="L27" i="5" s="1"/>
  <c r="L29" i="4"/>
  <c r="K29" i="4"/>
  <c r="J29" i="4"/>
  <c r="I29" i="4"/>
  <c r="H29" i="4"/>
  <c r="L21" i="4"/>
  <c r="K21" i="4"/>
  <c r="J21" i="4"/>
  <c r="I21" i="4"/>
  <c r="H21" i="4"/>
  <c r="P24" i="5"/>
  <c r="P26" i="5" s="1"/>
  <c r="M24" i="5"/>
  <c r="N84" i="1" s="1"/>
  <c r="N86" i="1" s="1"/>
  <c r="N24" i="5"/>
  <c r="N26" i="5" s="1"/>
  <c r="O84" i="1"/>
  <c r="O86" i="1" s="1"/>
  <c r="O24" i="5"/>
  <c r="O26" i="5" s="1"/>
  <c r="M25" i="5"/>
  <c r="N85" i="1" s="1"/>
  <c r="N87" i="1" s="1"/>
  <c r="N90" i="1" s="1"/>
  <c r="N25" i="5"/>
  <c r="O85" i="1" s="1"/>
  <c r="O87" i="1" s="1"/>
  <c r="O90" i="1" s="1"/>
  <c r="O25" i="5"/>
  <c r="O27" i="5"/>
  <c r="P25" i="5"/>
  <c r="Q85" i="1" s="1"/>
  <c r="L23" i="4"/>
  <c r="K23" i="4"/>
  <c r="J23" i="4"/>
  <c r="I23" i="4"/>
  <c r="H23" i="4"/>
  <c r="Q13" i="5"/>
  <c r="Q12" i="5"/>
  <c r="Q15" i="5"/>
  <c r="Q14" i="5"/>
  <c r="Q11" i="5"/>
  <c r="Q10" i="5"/>
  <c r="Q39" i="1"/>
  <c r="P39" i="1"/>
  <c r="O39" i="1"/>
  <c r="N39" i="1"/>
  <c r="Q37" i="1"/>
  <c r="P37" i="1"/>
  <c r="O37" i="1"/>
  <c r="N37" i="1"/>
  <c r="I8" i="1"/>
  <c r="H8" i="1"/>
  <c r="D5" i="6"/>
  <c r="D4" i="6" s="1"/>
  <c r="A25" i="6"/>
  <c r="A26" i="6" s="1"/>
  <c r="A23" i="6"/>
  <c r="D13" i="6" s="1"/>
  <c r="D14" i="6"/>
  <c r="G14" i="6"/>
  <c r="C5" i="6"/>
  <c r="I42" i="1"/>
  <c r="J42" i="1"/>
  <c r="K42" i="1"/>
  <c r="L42" i="1"/>
  <c r="M1" i="1"/>
  <c r="K1" i="1"/>
  <c r="L1" i="5"/>
  <c r="J1" i="5"/>
  <c r="B3" i="5"/>
  <c r="B2" i="5"/>
  <c r="M1" i="4"/>
  <c r="K1" i="4"/>
  <c r="Y7" i="3"/>
  <c r="Y9" i="3"/>
  <c r="Y8" i="3"/>
  <c r="Y6" i="3"/>
  <c r="Y5" i="3"/>
  <c r="U5" i="3"/>
  <c r="X5" i="3"/>
  <c r="X12" i="3" s="1"/>
  <c r="W5" i="3"/>
  <c r="W12" i="3" s="1"/>
  <c r="V5" i="3"/>
  <c r="V12" i="3" s="1"/>
  <c r="U9" i="3"/>
  <c r="X9" i="3"/>
  <c r="X16" i="3" s="1"/>
  <c r="W9" i="3"/>
  <c r="W16" i="3" s="1"/>
  <c r="V9" i="3"/>
  <c r="V16" i="3" s="1"/>
  <c r="U8" i="3"/>
  <c r="X8" i="3"/>
  <c r="X15" i="3" s="1"/>
  <c r="W8" i="3"/>
  <c r="W15" i="3" s="1"/>
  <c r="V8" i="3"/>
  <c r="V15" i="3" s="1"/>
  <c r="X7" i="3"/>
  <c r="X14" i="3" s="1"/>
  <c r="W7" i="3"/>
  <c r="W14" i="3" s="1"/>
  <c r="V7" i="3"/>
  <c r="V14" i="3" s="1"/>
  <c r="U6" i="3"/>
  <c r="X6" i="3"/>
  <c r="X13" i="3" s="1"/>
  <c r="W6" i="3"/>
  <c r="W13" i="3" s="1"/>
  <c r="V6" i="3"/>
  <c r="V13" i="3" s="1"/>
  <c r="U7" i="3"/>
  <c r="Q21" i="5"/>
  <c r="Q20" i="5"/>
  <c r="Q19" i="5"/>
  <c r="Q18" i="5"/>
  <c r="Q17" i="5"/>
  <c r="Q16" i="5"/>
  <c r="Q7" i="5"/>
  <c r="Q9" i="5"/>
  <c r="Q23" i="5"/>
  <c r="Q6" i="5"/>
  <c r="Q8" i="5"/>
  <c r="Q22" i="5"/>
  <c r="Q1" i="5"/>
  <c r="L44" i="1"/>
  <c r="K44" i="1"/>
  <c r="J44" i="1"/>
  <c r="I44" i="1"/>
  <c r="H44" i="1"/>
  <c r="L47" i="4"/>
  <c r="K47" i="4"/>
  <c r="J47" i="4"/>
  <c r="I47" i="4"/>
  <c r="H47" i="4"/>
  <c r="L36" i="4"/>
  <c r="L38" i="4"/>
  <c r="L40" i="4"/>
  <c r="L42" i="4"/>
  <c r="L44" i="4"/>
  <c r="K36" i="4"/>
  <c r="K38" i="4"/>
  <c r="K40" i="4"/>
  <c r="K42" i="4"/>
  <c r="K44" i="4"/>
  <c r="J36" i="4"/>
  <c r="J38" i="4"/>
  <c r="J40" i="4"/>
  <c r="J42" i="4"/>
  <c r="J44" i="4"/>
  <c r="I36" i="4"/>
  <c r="I38" i="4"/>
  <c r="I40" i="4"/>
  <c r="I42" i="4"/>
  <c r="I44" i="4"/>
  <c r="H36" i="4"/>
  <c r="H38" i="4"/>
  <c r="H40" i="4"/>
  <c r="H42" i="4"/>
  <c r="H44" i="4"/>
  <c r="L25" i="4"/>
  <c r="L31" i="4"/>
  <c r="L33" i="4"/>
  <c r="K25" i="4"/>
  <c r="K31" i="4"/>
  <c r="K33" i="4"/>
  <c r="J25" i="4"/>
  <c r="J31" i="4"/>
  <c r="J33" i="4"/>
  <c r="I25" i="4"/>
  <c r="I31" i="4"/>
  <c r="I33" i="4"/>
  <c r="H25" i="4"/>
  <c r="H31" i="4"/>
  <c r="H33" i="4"/>
  <c r="L19" i="4"/>
  <c r="K19" i="4"/>
  <c r="J19" i="4"/>
  <c r="I19" i="4"/>
  <c r="L8" i="4"/>
  <c r="L10" i="4"/>
  <c r="L12" i="4"/>
  <c r="L14" i="4"/>
  <c r="L16" i="4"/>
  <c r="K8" i="4"/>
  <c r="K10" i="4"/>
  <c r="K12" i="4"/>
  <c r="K14" i="4"/>
  <c r="K16" i="4"/>
  <c r="J8" i="4"/>
  <c r="J10" i="4"/>
  <c r="J12" i="4"/>
  <c r="J14" i="4"/>
  <c r="J16" i="4"/>
  <c r="I8" i="4"/>
  <c r="I10" i="4"/>
  <c r="I12" i="4"/>
  <c r="I14" i="4"/>
  <c r="I16" i="4"/>
  <c r="H19" i="4"/>
  <c r="H8" i="4"/>
  <c r="H10" i="4"/>
  <c r="H12" i="4"/>
  <c r="H14" i="4"/>
  <c r="H16" i="4"/>
  <c r="L31" i="1"/>
  <c r="K31" i="1"/>
  <c r="J31" i="1"/>
  <c r="I31" i="1"/>
  <c r="H31" i="1"/>
  <c r="L29" i="1"/>
  <c r="K29" i="1"/>
  <c r="J29" i="1"/>
  <c r="I29" i="1"/>
  <c r="H29" i="1"/>
  <c r="L27" i="1"/>
  <c r="K27" i="1"/>
  <c r="J27" i="1"/>
  <c r="I27" i="1"/>
  <c r="H27" i="1"/>
  <c r="R1" i="4"/>
  <c r="L18" i="1"/>
  <c r="K18" i="1"/>
  <c r="J18" i="1"/>
  <c r="I18" i="1"/>
  <c r="L16" i="1"/>
  <c r="K16" i="1"/>
  <c r="J16" i="1"/>
  <c r="I16" i="1"/>
  <c r="L14" i="1"/>
  <c r="K14" i="1"/>
  <c r="J14" i="1"/>
  <c r="I14" i="1"/>
  <c r="L12" i="1"/>
  <c r="K12" i="1"/>
  <c r="J12" i="1"/>
  <c r="I12" i="1"/>
  <c r="H16" i="1"/>
  <c r="R79" i="1"/>
  <c r="R81" i="1"/>
  <c r="R83" i="1"/>
  <c r="R78" i="1"/>
  <c r="R80" i="1"/>
  <c r="R82" i="1"/>
  <c r="H18" i="1"/>
  <c r="H14" i="1"/>
  <c r="H12" i="1"/>
  <c r="H10" i="1"/>
  <c r="L40" i="1"/>
  <c r="L38" i="1"/>
  <c r="L36" i="1"/>
  <c r="L25" i="1"/>
  <c r="L23" i="1"/>
  <c r="K40" i="1"/>
  <c r="K38" i="1"/>
  <c r="K36" i="1"/>
  <c r="K25" i="1"/>
  <c r="K23" i="1"/>
  <c r="J40" i="1"/>
  <c r="J38" i="1"/>
  <c r="J36" i="1"/>
  <c r="J25" i="1"/>
  <c r="J23" i="1"/>
  <c r="I40" i="1"/>
  <c r="I38" i="1"/>
  <c r="I36" i="1"/>
  <c r="I25" i="1"/>
  <c r="I23" i="1"/>
  <c r="H42" i="1"/>
  <c r="H38" i="1"/>
  <c r="H36" i="1"/>
  <c r="H25" i="1"/>
  <c r="H23" i="1"/>
  <c r="L10" i="1"/>
  <c r="L8" i="1"/>
  <c r="K10" i="1"/>
  <c r="K8" i="1"/>
  <c r="J8" i="1"/>
  <c r="I10" i="1"/>
  <c r="R1" i="1"/>
  <c r="E18" i="6"/>
  <c r="P85" i="1"/>
  <c r="P87" i="1" s="1"/>
  <c r="P90" i="1" s="1"/>
  <c r="N27" i="5"/>
  <c r="M39" i="1"/>
  <c r="M37" i="1"/>
  <c r="Q23" i="1"/>
  <c r="Q24" i="1" s="1"/>
  <c r="M53" i="1"/>
  <c r="N53" i="1" s="1"/>
  <c r="O53" i="1" s="1"/>
  <c r="P53" i="1" s="1"/>
  <c r="Q53" i="1" s="1"/>
  <c r="M40" i="1"/>
  <c r="O29" i="1"/>
  <c r="O30" i="1" s="1"/>
  <c r="M69" i="1"/>
  <c r="N27" i="1"/>
  <c r="N28" i="1" s="1"/>
  <c r="P29" i="1"/>
  <c r="P30" i="1" s="1"/>
  <c r="P38" i="1"/>
  <c r="M59" i="1"/>
  <c r="N59" i="1" s="1"/>
  <c r="O59" i="1" s="1"/>
  <c r="P59" i="1" s="1"/>
  <c r="Q12" i="1"/>
  <c r="Q13" i="1" s="1"/>
  <c r="M16" i="1"/>
  <c r="M17" i="1" s="1"/>
  <c r="M57" i="1"/>
  <c r="P12" i="1"/>
  <c r="P13" i="1" s="1"/>
  <c r="P25" i="1"/>
  <c r="P26" i="1" s="1"/>
  <c r="N23" i="1"/>
  <c r="N24" i="1" s="1"/>
  <c r="O16" i="1"/>
  <c r="O17" i="1" s="1"/>
  <c r="O42" i="1"/>
  <c r="O43" i="1" s="1"/>
  <c r="O10" i="1"/>
  <c r="O11" i="1" s="1"/>
  <c r="P23" i="1"/>
  <c r="P24" i="1" s="1"/>
  <c r="O14" i="1"/>
  <c r="O15" i="1" s="1"/>
  <c r="N12" i="1"/>
  <c r="N13" i="1" s="1"/>
  <c r="M29" i="1"/>
  <c r="M30" i="1" s="1"/>
  <c r="Q29" i="1"/>
  <c r="Q30" i="1" s="1"/>
  <c r="M65" i="1"/>
  <c r="P4" i="5"/>
  <c r="O40" i="1"/>
  <c r="O41" i="1" s="1"/>
  <c r="M63" i="1"/>
  <c r="N63" i="1" s="1"/>
  <c r="O25" i="1"/>
  <c r="O26" i="1" s="1"/>
  <c r="O12" i="1"/>
  <c r="O13" i="1" s="1"/>
  <c r="P16" i="1"/>
  <c r="P17" i="1" s="1"/>
  <c r="M38" i="1"/>
  <c r="N65" i="1"/>
  <c r="O65" i="1" s="1"/>
  <c r="N40" i="1"/>
  <c r="N41" i="1" s="1"/>
  <c r="O23" i="1"/>
  <c r="O24" i="1" s="1"/>
  <c r="O38" i="1"/>
  <c r="Q10" i="1"/>
  <c r="Q11" i="1" s="1"/>
  <c r="M67" i="1"/>
  <c r="N67" i="1" s="1"/>
  <c r="O67" i="1" s="1"/>
  <c r="P10" i="1"/>
  <c r="P11" i="1" s="1"/>
  <c r="O51" i="1"/>
  <c r="R51" i="1" s="1"/>
  <c r="Q16" i="1"/>
  <c r="Q17" i="1" s="1"/>
  <c r="O8" i="1"/>
  <c r="O9" i="1" s="1"/>
  <c r="N29" i="1"/>
  <c r="N30" i="1" s="1"/>
  <c r="N10" i="1"/>
  <c r="N11" i="1" s="1"/>
  <c r="P42" i="1"/>
  <c r="P43" i="1" s="1"/>
  <c r="Q36" i="1"/>
  <c r="N38" i="1"/>
  <c r="Q14" i="1"/>
  <c r="Q15" i="1" s="1"/>
  <c r="N42" i="1"/>
  <c r="N43" i="1" s="1"/>
  <c r="M27" i="1"/>
  <c r="M28" i="1" s="1"/>
  <c r="Q27" i="1"/>
  <c r="Q28" i="1" s="1"/>
  <c r="O27" i="1"/>
  <c r="O28" i="1" s="1"/>
  <c r="O36" i="1"/>
  <c r="P14" i="1"/>
  <c r="P15" i="1" s="1"/>
  <c r="M14" i="1"/>
  <c r="M15" i="1" s="1"/>
  <c r="M75" i="1"/>
  <c r="N75" i="1" s="1"/>
  <c r="M25" i="1"/>
  <c r="M26" i="1" s="1"/>
  <c r="M12" i="1"/>
  <c r="M13" i="1" s="1"/>
  <c r="P27" i="1"/>
  <c r="P28" i="1" s="1"/>
  <c r="P8" i="1"/>
  <c r="P9" i="1" s="1"/>
  <c r="Q42" i="1"/>
  <c r="Q43" i="1" s="1"/>
  <c r="Q8" i="1"/>
  <c r="Q9" i="1" s="1"/>
  <c r="M23" i="1"/>
  <c r="M24" i="1" s="1"/>
  <c r="M8" i="1"/>
  <c r="M9" i="1" s="1"/>
  <c r="M36" i="1"/>
  <c r="M10" i="1"/>
  <c r="M11" i="1" s="1"/>
  <c r="O63" i="1"/>
  <c r="P63" i="1" s="1"/>
  <c r="N57" i="1"/>
  <c r="O57" i="1" s="1"/>
  <c r="N25" i="1"/>
  <c r="N26" i="1" s="1"/>
  <c r="M73" i="1"/>
  <c r="N73" i="1" s="1"/>
  <c r="N69" i="1"/>
  <c r="O69" i="1" s="1"/>
  <c r="P40" i="1"/>
  <c r="P41" i="1" s="1"/>
  <c r="M61" i="1"/>
  <c r="N61" i="1" s="1"/>
  <c r="Q38" i="1"/>
  <c r="M71" i="1"/>
  <c r="R71" i="1" s="1"/>
  <c r="N16" i="1"/>
  <c r="N17" i="1" s="1"/>
  <c r="Q25" i="1"/>
  <c r="Q26" i="1" s="1"/>
  <c r="P36" i="1"/>
  <c r="N8" i="1"/>
  <c r="N9" i="1" s="1"/>
  <c r="N14" i="1"/>
  <c r="N15" i="1" s="1"/>
  <c r="N36" i="1"/>
  <c r="M25" i="4"/>
  <c r="M26" i="4" s="1"/>
  <c r="O14" i="4"/>
  <c r="O15" i="4" s="1"/>
  <c r="P8" i="4"/>
  <c r="P9" i="4" s="1"/>
  <c r="Q16" i="4"/>
  <c r="Q17" i="4" s="1"/>
  <c r="Q31" i="4"/>
  <c r="Q32" i="4" s="1"/>
  <c r="N12" i="4"/>
  <c r="N13" i="4" s="1"/>
  <c r="O38" i="4"/>
  <c r="O39" i="4" s="1"/>
  <c r="M10" i="4"/>
  <c r="M11" i="4" s="1"/>
  <c r="N23" i="4"/>
  <c r="N24" i="4" s="1"/>
  <c r="P21" i="4"/>
  <c r="P22" i="4" s="1"/>
  <c r="M40" i="4"/>
  <c r="M41" i="4" s="1"/>
  <c r="O31" i="4"/>
  <c r="O32" i="4" s="1"/>
  <c r="M16" i="4"/>
  <c r="M17" i="4" s="1"/>
  <c r="P23" i="4"/>
  <c r="P24" i="4" s="1"/>
  <c r="N25" i="4"/>
  <c r="N26" i="4" s="1"/>
  <c r="M29" i="4"/>
  <c r="M30" i="4" s="1"/>
  <c r="O44" i="4"/>
  <c r="O8" i="4"/>
  <c r="O9" i="4" s="1"/>
  <c r="Q29" i="4"/>
  <c r="Q30" i="4" s="1"/>
  <c r="N38" i="4"/>
  <c r="N39" i="4" s="1"/>
  <c r="Q25" i="4"/>
  <c r="Q26" i="4" s="1"/>
  <c r="P38" i="4"/>
  <c r="P39" i="4" s="1"/>
  <c r="O40" i="4"/>
  <c r="O41" i="4" s="1"/>
  <c r="M33" i="4"/>
  <c r="M34" i="4" s="1"/>
  <c r="O21" i="4"/>
  <c r="O22" i="4" s="1"/>
  <c r="P12" i="4"/>
  <c r="P13" i="4" s="1"/>
  <c r="O10" i="4"/>
  <c r="O11" i="4" s="1"/>
  <c r="N33" i="4"/>
  <c r="N34" i="4" s="1"/>
  <c r="M38" i="4"/>
  <c r="M39" i="4" s="1"/>
  <c r="M31" i="4"/>
  <c r="M32" i="4" s="1"/>
  <c r="Q8" i="4"/>
  <c r="Q9" i="4" s="1"/>
  <c r="M42" i="4"/>
  <c r="M43" i="4" s="1"/>
  <c r="Q14" i="4"/>
  <c r="Q15" i="4" s="1"/>
  <c r="Q42" i="4"/>
  <c r="Q43" i="4" s="1"/>
  <c r="O12" i="4"/>
  <c r="O13" i="4" s="1"/>
  <c r="P27" i="4"/>
  <c r="P28" i="4" s="1"/>
  <c r="Q10" i="4"/>
  <c r="Q11" i="4" s="1"/>
  <c r="O33" i="4"/>
  <c r="O34" i="4" s="1"/>
  <c r="M44" i="4"/>
  <c r="M45" i="4" s="1"/>
  <c r="P29" i="4"/>
  <c r="P30" i="4" s="1"/>
  <c r="N42" i="4"/>
  <c r="N43" i="4" s="1"/>
  <c r="N8" i="4"/>
  <c r="P33" i="4"/>
  <c r="P34" i="4" s="1"/>
  <c r="Q33" i="4"/>
  <c r="Q34" i="4" s="1"/>
  <c r="Q23" i="4"/>
  <c r="Q24" i="4" s="1"/>
  <c r="P42" i="4"/>
  <c r="P43" i="4" s="1"/>
  <c r="Q38" i="4"/>
  <c r="Q39" i="4" s="1"/>
  <c r="O25" i="4"/>
  <c r="O26" i="4" s="1"/>
  <c r="N44" i="4"/>
  <c r="P40" i="4"/>
  <c r="P41" i="4" s="1"/>
  <c r="N31" i="4"/>
  <c r="N32" i="4" s="1"/>
  <c r="N40" i="4"/>
  <c r="N41" i="4" s="1"/>
  <c r="Q40" i="4"/>
  <c r="Q41" i="4" s="1"/>
  <c r="M14" i="4"/>
  <c r="M15" i="4" s="1"/>
  <c r="Q44" i="4"/>
  <c r="P16" i="4"/>
  <c r="P17" i="4" s="1"/>
  <c r="N10" i="4"/>
  <c r="N11" i="4" s="1"/>
  <c r="P25" i="4"/>
  <c r="P26" i="4" s="1"/>
  <c r="Q21" i="4"/>
  <c r="Q22" i="4" s="1"/>
  <c r="M12" i="4"/>
  <c r="M13" i="4" s="1"/>
  <c r="P31" i="4"/>
  <c r="P32" i="4" s="1"/>
  <c r="N14" i="4"/>
  <c r="N15" i="4" s="1"/>
  <c r="M23" i="4"/>
  <c r="M24" i="4" s="1"/>
  <c r="N27" i="4"/>
  <c r="N28" i="4" s="1"/>
  <c r="M21" i="4"/>
  <c r="M22" i="4" s="1"/>
  <c r="O27" i="4"/>
  <c r="O28" i="4" s="1"/>
  <c r="Q12" i="4"/>
  <c r="Q13" i="4" s="1"/>
  <c r="O42" i="4"/>
  <c r="O43" i="4" s="1"/>
  <c r="P10" i="4"/>
  <c r="P11" i="4" s="1"/>
  <c r="N16" i="4"/>
  <c r="N17" i="4" s="1"/>
  <c r="N29" i="4"/>
  <c r="N30" i="4" s="1"/>
  <c r="O16" i="4"/>
  <c r="O17" i="4" s="1"/>
  <c r="Q27" i="4"/>
  <c r="Q28" i="4" s="1"/>
  <c r="P44" i="4"/>
  <c r="M27" i="4"/>
  <c r="M28" i="4" s="1"/>
  <c r="O29" i="4"/>
  <c r="N21" i="4"/>
  <c r="N22" i="4" s="1"/>
  <c r="P14" i="4"/>
  <c r="P15" i="4" s="1"/>
  <c r="M8" i="4"/>
  <c r="M9" i="4" s="1"/>
  <c r="O23" i="4"/>
  <c r="O24" i="4" s="1"/>
  <c r="M27" i="5" l="1"/>
  <c r="M85" i="1"/>
  <c r="M87" i="1" s="1"/>
  <c r="M90" i="1" s="1"/>
  <c r="Q84" i="1"/>
  <c r="Q86" i="1" s="1"/>
  <c r="Q24" i="5"/>
  <c r="I46" i="4"/>
  <c r="K46" i="4"/>
  <c r="H46" i="4"/>
  <c r="O28" i="5"/>
  <c r="O29" i="5" s="1"/>
  <c r="P27" i="5"/>
  <c r="P28" i="5" s="1"/>
  <c r="S28" i="5" s="1"/>
  <c r="P29" i="5" s="1"/>
  <c r="P84" i="1"/>
  <c r="P86" i="1" s="1"/>
  <c r="P88" i="1" s="1"/>
  <c r="M26" i="5"/>
  <c r="H18" i="4"/>
  <c r="L35" i="4"/>
  <c r="K35" i="4"/>
  <c r="Q25" i="5"/>
  <c r="O88" i="1"/>
  <c r="Q27" i="5"/>
  <c r="H35" i="4"/>
  <c r="L46" i="4"/>
  <c r="N88" i="1"/>
  <c r="J35" i="4"/>
  <c r="I18" i="4"/>
  <c r="I35" i="4"/>
  <c r="J46" i="4"/>
  <c r="N28" i="5"/>
  <c r="N29" i="5" s="1"/>
  <c r="P46" i="4"/>
  <c r="P44" i="1" s="1"/>
  <c r="P46" i="1" s="1"/>
  <c r="M41" i="1"/>
  <c r="R14" i="1"/>
  <c r="R40" i="1"/>
  <c r="R38" i="4"/>
  <c r="R38" i="1"/>
  <c r="R29" i="1"/>
  <c r="R42" i="1"/>
  <c r="R37" i="1"/>
  <c r="R44" i="4"/>
  <c r="R36" i="1"/>
  <c r="R23" i="1"/>
  <c r="L28" i="5"/>
  <c r="E14" i="6"/>
  <c r="E13" i="6"/>
  <c r="F13" i="6" s="1"/>
  <c r="D17" i="6"/>
  <c r="D18" i="6"/>
  <c r="G13" i="6"/>
  <c r="R85" i="1"/>
  <c r="Q87" i="1"/>
  <c r="Q90" i="1" s="1"/>
  <c r="R90" i="1" s="1"/>
  <c r="R10" i="4"/>
  <c r="R16" i="1"/>
  <c r="R39" i="1"/>
  <c r="M84" i="1"/>
  <c r="K18" i="4"/>
  <c r="M46" i="4"/>
  <c r="M44" i="1" s="1"/>
  <c r="M46" i="1" s="1"/>
  <c r="R12" i="4"/>
  <c r="R25" i="1"/>
  <c r="R27" i="1"/>
  <c r="R33" i="4"/>
  <c r="R40" i="4"/>
  <c r="L18" i="4"/>
  <c r="R12" i="1"/>
  <c r="R10" i="1"/>
  <c r="J18" i="4"/>
  <c r="R8" i="1"/>
  <c r="Q46" i="4"/>
  <c r="Q44" i="1" s="1"/>
  <c r="Q46" i="1" s="1"/>
  <c r="Y16" i="3"/>
  <c r="Y14" i="3"/>
  <c r="Y13" i="3"/>
  <c r="Y12" i="3"/>
  <c r="Y15" i="3"/>
  <c r="R27" i="4"/>
  <c r="R17" i="1"/>
  <c r="R28" i="1"/>
  <c r="R31" i="4"/>
  <c r="R30" i="1"/>
  <c r="R13" i="1"/>
  <c r="R24" i="1"/>
  <c r="R9" i="1"/>
  <c r="R26" i="1"/>
  <c r="Q35" i="4"/>
  <c r="Q31" i="1" s="1"/>
  <c r="Q33" i="1" s="1"/>
  <c r="P35" i="4"/>
  <c r="P31" i="1" s="1"/>
  <c r="P33" i="1" s="1"/>
  <c r="O35" i="4"/>
  <c r="O31" i="1" s="1"/>
  <c r="O33" i="1" s="1"/>
  <c r="M18" i="4"/>
  <c r="M18" i="1" s="1"/>
  <c r="M20" i="1" s="1"/>
  <c r="N18" i="4"/>
  <c r="N18" i="1" s="1"/>
  <c r="N20" i="1" s="1"/>
  <c r="Q18" i="4"/>
  <c r="Q18" i="1" s="1"/>
  <c r="Q20" i="1" s="1"/>
  <c r="P18" i="4"/>
  <c r="P18" i="1" s="1"/>
  <c r="P20" i="1" s="1"/>
  <c r="N9" i="4"/>
  <c r="N19" i="4" s="1"/>
  <c r="N19" i="1" s="1"/>
  <c r="N21" i="1" s="1"/>
  <c r="R8" i="4"/>
  <c r="R42" i="4"/>
  <c r="R16" i="4"/>
  <c r="O30" i="4"/>
  <c r="O36" i="4" s="1"/>
  <c r="O32" i="1" s="1"/>
  <c r="O34" i="1" s="1"/>
  <c r="R28" i="4"/>
  <c r="R32" i="4"/>
  <c r="R11" i="4"/>
  <c r="O46" i="4"/>
  <c r="O44" i="1" s="1"/>
  <c r="O46" i="1" s="1"/>
  <c r="R14" i="4"/>
  <c r="O18" i="4"/>
  <c r="O18" i="1" s="1"/>
  <c r="O20" i="1" s="1"/>
  <c r="R25" i="4"/>
  <c r="N46" i="4"/>
  <c r="N44" i="1" s="1"/>
  <c r="N46" i="1" s="1"/>
  <c r="R15" i="4"/>
  <c r="R43" i="4"/>
  <c r="R17" i="4"/>
  <c r="R24" i="4"/>
  <c r="R26" i="4"/>
  <c r="R34" i="4"/>
  <c r="N47" i="4"/>
  <c r="N45" i="1" s="1"/>
  <c r="R13" i="4"/>
  <c r="Q47" i="4"/>
  <c r="Q45" i="1" s="1"/>
  <c r="Q47" i="1" s="1"/>
  <c r="R39" i="4"/>
  <c r="M47" i="4"/>
  <c r="M45" i="1" s="1"/>
  <c r="R41" i="4"/>
  <c r="P36" i="4"/>
  <c r="P32" i="1" s="1"/>
  <c r="P34" i="1" s="1"/>
  <c r="R29" i="4"/>
  <c r="R23" i="4"/>
  <c r="R45" i="4"/>
  <c r="P47" i="4"/>
  <c r="P45" i="1" s="1"/>
  <c r="Q19" i="4"/>
  <c r="Q19" i="1" s="1"/>
  <c r="Q21" i="1" s="1"/>
  <c r="O19" i="4"/>
  <c r="O19" i="1" s="1"/>
  <c r="O21" i="1" s="1"/>
  <c r="N36" i="4"/>
  <c r="N32" i="1" s="1"/>
  <c r="N34" i="1" s="1"/>
  <c r="Q36" i="4"/>
  <c r="Q32" i="1" s="1"/>
  <c r="Q34" i="1" s="1"/>
  <c r="P19" i="4"/>
  <c r="P19" i="1" s="1"/>
  <c r="P21" i="1" s="1"/>
  <c r="P57" i="1"/>
  <c r="Q57" i="1" s="1"/>
  <c r="R15" i="1"/>
  <c r="P69" i="1"/>
  <c r="Q69" i="1" s="1"/>
  <c r="Q59" i="1"/>
  <c r="R59" i="1" s="1"/>
  <c r="P67" i="1"/>
  <c r="Q67" i="1" s="1"/>
  <c r="R11" i="1"/>
  <c r="O73" i="1"/>
  <c r="P73" i="1" s="1"/>
  <c r="Q73" i="1" s="1"/>
  <c r="P65" i="1"/>
  <c r="Q65" i="1" s="1"/>
  <c r="O61" i="1"/>
  <c r="P61" i="1" s="1"/>
  <c r="Q61" i="1" s="1"/>
  <c r="Q63" i="1"/>
  <c r="R63" i="1" s="1"/>
  <c r="O75" i="1"/>
  <c r="P75" i="1" s="1"/>
  <c r="Q75" i="1" s="1"/>
  <c r="R53" i="1"/>
  <c r="M19" i="4"/>
  <c r="M19" i="1" s="1"/>
  <c r="N35" i="4"/>
  <c r="N31" i="1" s="1"/>
  <c r="N33" i="1" s="1"/>
  <c r="M36" i="4"/>
  <c r="M32" i="1" s="1"/>
  <c r="R22" i="4"/>
  <c r="R21" i="4"/>
  <c r="M35" i="4"/>
  <c r="M31" i="1" s="1"/>
  <c r="O47" i="4"/>
  <c r="O45" i="1" s="1"/>
  <c r="O47" i="1" s="1"/>
  <c r="R43" i="1"/>
  <c r="M28" i="5" l="1"/>
  <c r="M29" i="5" s="1"/>
  <c r="Q26" i="5"/>
  <c r="M47" i="1"/>
  <c r="P47" i="1"/>
  <c r="P49" i="1" s="1"/>
  <c r="R41" i="1"/>
  <c r="N47" i="1"/>
  <c r="R67" i="1"/>
  <c r="E17" i="6"/>
  <c r="F14" i="6"/>
  <c r="R84" i="1"/>
  <c r="M86" i="1"/>
  <c r="L29" i="5"/>
  <c r="Q28" i="5"/>
  <c r="R87" i="1"/>
  <c r="Q88" i="1"/>
  <c r="R69" i="1"/>
  <c r="P48" i="1"/>
  <c r="R61" i="1"/>
  <c r="R75" i="1"/>
  <c r="R30" i="4"/>
  <c r="R36" i="4" s="1"/>
  <c r="R46" i="4" s="1"/>
  <c r="Q48" i="1"/>
  <c r="O48" i="1"/>
  <c r="R9" i="4"/>
  <c r="R19" i="4" s="1"/>
  <c r="R20" i="1"/>
  <c r="R18" i="4"/>
  <c r="R18" i="1"/>
  <c r="R46" i="1"/>
  <c r="R44" i="1"/>
  <c r="R35" i="4"/>
  <c r="Q49" i="1"/>
  <c r="R47" i="4"/>
  <c r="O49" i="1"/>
  <c r="R65" i="1"/>
  <c r="R57" i="1"/>
  <c r="R73" i="1"/>
  <c r="N48" i="1"/>
  <c r="R19" i="1"/>
  <c r="M21" i="1"/>
  <c r="R21" i="1" s="1"/>
  <c r="M33" i="1"/>
  <c r="M48" i="1" s="1"/>
  <c r="R31" i="1"/>
  <c r="R33" i="1" s="1"/>
  <c r="R32" i="1"/>
  <c r="R34" i="1" s="1"/>
  <c r="M34" i="1"/>
  <c r="R45" i="1"/>
  <c r="Q29" i="5" l="1"/>
  <c r="O89" i="1"/>
  <c r="O91" i="1" s="1"/>
  <c r="O92" i="1" s="1"/>
  <c r="O93" i="1" s="1"/>
  <c r="R47" i="1"/>
  <c r="N49" i="1"/>
  <c r="N89" i="1" s="1"/>
  <c r="N91" i="1" s="1"/>
  <c r="N92" i="1" s="1"/>
  <c r="N93" i="1" s="1"/>
  <c r="N98" i="1" s="1"/>
  <c r="R98" i="1" s="1"/>
  <c r="M88" i="1"/>
  <c r="R88" i="1" s="1"/>
  <c r="R86" i="1"/>
  <c r="P50" i="1"/>
  <c r="Q89" i="1"/>
  <c r="Q91" i="1" s="1"/>
  <c r="Q92" i="1" s="1"/>
  <c r="Q93" i="1" s="1"/>
  <c r="Q102" i="1" s="1"/>
  <c r="R102" i="1" s="1"/>
  <c r="O50" i="1"/>
  <c r="P89" i="1"/>
  <c r="P91" i="1" s="1"/>
  <c r="P92" i="1" s="1"/>
  <c r="P93" i="1" s="1"/>
  <c r="P95" i="1" s="1"/>
  <c r="M49" i="1"/>
  <c r="M89" i="1" s="1"/>
  <c r="Q50" i="1"/>
  <c r="R48" i="1"/>
  <c r="N50" i="1" l="1"/>
  <c r="Q95" i="1"/>
  <c r="N97" i="1"/>
  <c r="R97" i="1" s="1"/>
  <c r="N95" i="1"/>
  <c r="P101" i="1"/>
  <c r="R101" i="1" s="1"/>
  <c r="R49" i="1"/>
  <c r="R89" i="1"/>
  <c r="M91" i="1"/>
  <c r="M92" i="1" s="1"/>
  <c r="M50" i="1"/>
  <c r="O95" i="1"/>
  <c r="O99" i="1"/>
  <c r="R99" i="1" s="1"/>
  <c r="O100" i="1"/>
  <c r="R100" i="1" s="1"/>
  <c r="R50" i="1" l="1"/>
  <c r="R91" i="1"/>
  <c r="M93" i="1"/>
  <c r="R92" i="1"/>
  <c r="M96" i="1" l="1"/>
  <c r="P96" i="1"/>
  <c r="P103" i="1" s="1"/>
  <c r="R93" i="1"/>
  <c r="O96" i="1"/>
  <c r="O103" i="1" s="1"/>
  <c r="M95" i="1"/>
  <c r="N96" i="1"/>
  <c r="N103" i="1" s="1"/>
  <c r="Q96" i="1"/>
  <c r="Q103" i="1" s="1"/>
  <c r="R95" i="1" l="1"/>
  <c r="M103" i="1"/>
  <c r="R96" i="1"/>
  <c r="R10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Information Services</author>
    <author>Administrator</author>
  </authors>
  <commentList>
    <comment ref="R89" authorId="0" shapeId="0" xr:uid="{00000000-0006-0000-0200-000001000000}">
      <text>
        <r>
          <rPr>
            <b/>
            <sz val="8"/>
            <color indexed="81"/>
            <rFont val="Tahoma"/>
            <family val="2"/>
          </rPr>
          <t>For NIH Submissions, this figure is entered in Box 8a on the NIH Application Page.</t>
        </r>
      </text>
    </comment>
    <comment ref="A91" authorId="1" shapeId="0" xr:uid="{00000000-0006-0000-0200-000002000000}">
      <text>
        <r>
          <rPr>
            <b/>
            <sz val="8"/>
            <color indexed="81"/>
            <rFont val="Tahoma"/>
            <family val="2"/>
          </rPr>
          <t xml:space="preserve">RFS:  </t>
        </r>
        <r>
          <rPr>
            <sz val="8"/>
            <color indexed="81"/>
            <rFont val="Tahoma"/>
            <family val="2"/>
          </rPr>
          <t xml:space="preserve">This is the amount entered into PeopleSoft as UMMS Direct Costs.
</t>
        </r>
      </text>
    </comment>
    <comment ref="R103" authorId="0" shapeId="0" xr:uid="{00000000-0006-0000-0200-000003000000}">
      <text>
        <r>
          <rPr>
            <b/>
            <sz val="8"/>
            <color indexed="81"/>
            <rFont val="Tahoma"/>
            <family val="2"/>
          </rPr>
          <t>For NIH Submissions, this figure is entered in Box 8b on the NIH Application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Information Services</author>
  </authors>
  <commentList>
    <comment ref="Q26" authorId="0" shapeId="0" xr:uid="{00000000-0006-0000-0400-000001000000}">
      <text>
        <r>
          <rPr>
            <b/>
            <sz val="8"/>
            <color indexed="81"/>
            <rFont val="Tahoma"/>
            <family val="2"/>
          </rPr>
          <t>For NIH Submissions, this figure is entered in Box 8a on the NIH Application Page.</t>
        </r>
      </text>
    </comment>
  </commentList>
</comments>
</file>

<file path=xl/sharedStrings.xml><?xml version="1.0" encoding="utf-8"?>
<sst xmlns="http://schemas.openxmlformats.org/spreadsheetml/2006/main" count="324" uniqueCount="182">
  <si>
    <t>INSTRUCTIONS FOR THE MULTI-YEAR INTERNAL BUDGET SPREADSHEET</t>
  </si>
  <si>
    <t>The Multi-Year internal budget spreadsheet is a protected worksheet that will allow you to enter data to build your budget.  Cells that can not be accessed contain formulas and are protected.</t>
  </si>
  <si>
    <t>The Data Sheet should be completed first by entering escalation applicable to personnel and other costs; and the dates of the project and budget periods must be entered.</t>
  </si>
  <si>
    <t>The escalation rates entered on the Data Sheet will be reflected for all applicable budget categories and can be overwritten by affected row on the Budget Sheet.</t>
  </si>
  <si>
    <t>The budget spreadsheet is divided into categories.  SENIOR KEY PERSONNEL is for employees that are key to the project and are committing measurable effort toward completion of the proposed research.  OTHER REG PERSONNEL are those employees (current or future) that are needed for the project but are not considered KEY.  CLINICAL PERSONNEL are those employees that are paid through UMMHC (it does not include Dual Docs); enter in the salary line the total of salary and fringe.  OTHER REE PERSONNEL are non-benefited employees that are only subject to certain payroll taxes (REE and 03 employees).  Fringe will calculate based on the information entered in the DATA SHEET worksheet of this file.</t>
  </si>
  <si>
    <t>For the following expense categories - CONSULTANT COSTS, EQUIPMENT, SUPPLIES, ANIMAL CHARGES, TRAVEL-NATIONAL, TRAVEL-FOREIGN, OTHER EXPENSES, HUMAN SUBJECT STIPENDS, PATIENT CARE COSTS, AND ALTERATIONS AND RENOVATIONS - you can provide any detail you feel is relevant in the gray highlighted cells.  This is not a requirement - this is available for your use as needed. These cells have formulas to calculate the escalation factor set on the DATA SHEET, but are unprotected and may be overwritten as necessary.</t>
  </si>
  <si>
    <t xml:space="preserve"> In the highlighted cells for CONSORTIUM/CONTRACTUAL COSTS, please list the name of the subcontract institution/entity and the country if the consortium is an foreign entity.</t>
  </si>
  <si>
    <t xml:space="preserve">This spreadsheet is available for departments to use to assist in the proposal preparation process.  Effective May 19, 2008, departments are not required to submit a detail internal budget with NIH MODULAR GRANT applications if the budget does not include budget categories excluded from earning indirect costs.  Budget categories that are excluded from earning indirect costs are:  Equipment, capital expenditures (including alterations &amp; renovations), charges for patient care, student tuition remission, space rental costs of off-site facilities, scholarships, and fellowships as well as the portion of each subgrant and subcontract in excess of $25,000.  </t>
  </si>
  <si>
    <t>Line 89 - UMMS Total Direct Costs - is the amount posted in PeopleSoft as Direct Costs</t>
  </si>
  <si>
    <t>Indirect costs are calculated in this spreadsheet. If split rate indicate the % for each rate, ex. on and off campus.</t>
  </si>
  <si>
    <t>Please contact Research Funding Services with any questions.</t>
  </si>
  <si>
    <t>DETAIL INTERNAL BUDGET - MULTI-YEAR FORMAT</t>
  </si>
  <si>
    <t>DATA SHEET</t>
  </si>
  <si>
    <t>Mos in Bud Per</t>
  </si>
  <si>
    <t>Mos in FY09</t>
  </si>
  <si>
    <t>Mos in FY10</t>
  </si>
  <si>
    <t>Mos in FY11</t>
  </si>
  <si>
    <t>Mos &gt; FY11</t>
  </si>
  <si>
    <t>FY24</t>
  </si>
  <si>
    <t>Start Date</t>
  </si>
  <si>
    <t>End Date</t>
  </si>
  <si>
    <t>Enter the applicable</t>
  </si>
  <si>
    <t>Project Period</t>
  </si>
  <si>
    <t>Fringe Rates FY25</t>
  </si>
  <si>
    <t>Fringe Rate(s) below</t>
  </si>
  <si>
    <t>Budget Period 1</t>
  </si>
  <si>
    <t>University Faculty &amp; Medical School Staff</t>
  </si>
  <si>
    <t>Budget Period 2</t>
  </si>
  <si>
    <t>Budget Period 3</t>
  </si>
  <si>
    <t>UMASS Memorial Healthcare, Inc.</t>
  </si>
  <si>
    <t>Budget Period 4</t>
  </si>
  <si>
    <t>Budget Period 5</t>
  </si>
  <si>
    <t>Temporary and non-benefitted employees</t>
  </si>
  <si>
    <t>Escalation Rate</t>
  </si>
  <si>
    <t>Salary Escalation Rate</t>
  </si>
  <si>
    <t>All Other Expenses Escalation Rate</t>
  </si>
  <si>
    <t>Indirect Rate Type to be Used for this Proposal</t>
  </si>
  <si>
    <t>Indirect Cost Rates</t>
  </si>
  <si>
    <t>FY 2025</t>
  </si>
  <si>
    <t>No.</t>
  </si>
  <si>
    <t>Rate Type</t>
  </si>
  <si>
    <t>-</t>
  </si>
  <si>
    <t>Until Amended</t>
  </si>
  <si>
    <t>On-Campus Research</t>
  </si>
  <si>
    <t>On-Campus - Other Sponsored Activities</t>
  </si>
  <si>
    <t>Off-Campus - Other Sponsored Activities</t>
  </si>
  <si>
    <t>Commonwealth Medicine (State Agreements)</t>
  </si>
  <si>
    <t>Off-Campus Research</t>
  </si>
  <si>
    <t>On Campus - DOD Contracts</t>
  </si>
  <si>
    <t>Off Campus - DOD Contracts</t>
  </si>
  <si>
    <t>Off-Site Industry Rate</t>
  </si>
  <si>
    <t>GSBS Graduate Students*</t>
  </si>
  <si>
    <t>Stipends</t>
  </si>
  <si>
    <t>Health Insurance</t>
  </si>
  <si>
    <t>Fees</t>
  </si>
  <si>
    <t>*MD/Ph.D. student fees change when the student completes GSBS studies and moves to the School of Medicine. Please consult the Bursar's Office for individual student fee schedules.</t>
  </si>
  <si>
    <t>DETAIL INTERNAL BUDGET - MULTI YEAR FORMAT</t>
  </si>
  <si>
    <t xml:space="preserve">PROJECT PERIOD:  </t>
  </si>
  <si>
    <t>TO</t>
  </si>
  <si>
    <t xml:space="preserve">Date:  </t>
  </si>
  <si>
    <t xml:space="preserve">PI NAME:  </t>
  </si>
  <si>
    <t xml:space="preserve">SPONSOR:  </t>
  </si>
  <si>
    <t>SENIOR KEY PERSONNEL</t>
  </si>
  <si>
    <t xml:space="preserve"># OF YRS IN BUDGET:  </t>
  </si>
  <si>
    <t>Status</t>
  </si>
  <si>
    <t>Dual Doc (Y/N)</t>
  </si>
  <si>
    <t>Type</t>
  </si>
  <si>
    <t>Inst.</t>
  </si>
  <si>
    <t>Escalation %</t>
  </si>
  <si>
    <t>YR 1
CAL MOS/
% EFFORT</t>
  </si>
  <si>
    <t>YR 2
CAL MOS/
% EFFORT</t>
  </si>
  <si>
    <t>YR 3
CAL MOS/
% EFFORT</t>
  </si>
  <si>
    <t>YR 4
CAL MOS/
% EFFORT</t>
  </si>
  <si>
    <t>YR 5
CAL MOS/
% EFFORT</t>
  </si>
  <si>
    <t>YR 1
SALARY/
FRINGE</t>
  </si>
  <si>
    <t>YR 2
SALARY/
FRINGE</t>
  </si>
  <si>
    <t>YR 3
SALARY/
FRINGE</t>
  </si>
  <si>
    <t>YR 4
SALARY/
FRINGE</t>
  </si>
  <si>
    <t>YR 5
SALARY/
FRINGE</t>
  </si>
  <si>
    <t>GRAND</t>
  </si>
  <si>
    <t>Appt.</t>
  </si>
  <si>
    <t>Base</t>
  </si>
  <si>
    <t>Name</t>
  </si>
  <si>
    <t>Role on Project</t>
  </si>
  <si>
    <t>months</t>
  </si>
  <si>
    <t>Salary</t>
  </si>
  <si>
    <t>TOTALS</t>
  </si>
  <si>
    <t>PI</t>
  </si>
  <si>
    <t>REG</t>
  </si>
  <si>
    <t>N</t>
  </si>
  <si>
    <t>ADD'L SENIOR KEY PERSONNEL</t>
  </si>
  <si>
    <t>SEE "ADD'L Senior Key Personnel" Worksheet for Detail Information</t>
  </si>
  <si>
    <t>SENIOR KEY SALARY</t>
  </si>
  <si>
    <t>SENIOR KEY FRINGE</t>
  </si>
  <si>
    <t>OTHER REG PERSONNEL</t>
  </si>
  <si>
    <t>ADD'L REG PERSONNEL</t>
  </si>
  <si>
    <t>SEE "ADD'L REG Personnel" Worksheet for Detail Information</t>
  </si>
  <si>
    <t>OTHER REG SALARY</t>
  </si>
  <si>
    <t>OTHER REG FRINGE</t>
  </si>
  <si>
    <t>CLINICAL/OTHER REE PERSONNEL</t>
  </si>
  <si>
    <t>Enter REE or CLIN*</t>
  </si>
  <si>
    <t>Key (Y/N)</t>
  </si>
  <si>
    <t>*For clinical employees enter total of salary &amp; fringe as the Inst. Base Salary</t>
  </si>
  <si>
    <t>Grad. Student</t>
  </si>
  <si>
    <t>ADD'L CLINICAL/REE PERSONNEL</t>
  </si>
  <si>
    <t>SEE "ADD'L CLINICAL/REE Personnel" Worksheet for Detail Information</t>
  </si>
  <si>
    <t>OTHER CLINICAL/REE SALARY</t>
  </si>
  <si>
    <t>OTHER REE FRINGE</t>
  </si>
  <si>
    <t>SALARY TOTAL</t>
  </si>
  <si>
    <t>FRINGE TOTAL</t>
  </si>
  <si>
    <t>TOTAL SALARY AND FRINGE</t>
  </si>
  <si>
    <t>CONSULTANT COSTS:</t>
  </si>
  <si>
    <t>SUPPLIES:</t>
  </si>
  <si>
    <t>TRAVEL-NATIONAL</t>
  </si>
  <si>
    <t>TRAVEL - FOREIGN</t>
  </si>
  <si>
    <t>ANIMAL (Purchase &amp; Housing)</t>
  </si>
  <si>
    <t>OTHER EXPENSES:</t>
  </si>
  <si>
    <t>RESEARCH CORE FEES</t>
  </si>
  <si>
    <t>HUMAN SUBJECT STIPENDS</t>
  </si>
  <si>
    <t xml:space="preserve">STUDENT FEES </t>
  </si>
  <si>
    <t>EQUIPMENT: (Exclude from MTDC Base)</t>
  </si>
  <si>
    <t>PATIENT CARE COSTS: (Exclude from MTDC Base)</t>
  </si>
  <si>
    <t>SPACE RENTAL &amp;/or ALTERATIONS &amp; RENOVATIONS: (Exclude from MTDC)</t>
  </si>
  <si>
    <r>
      <t>CONSORTIUM/CONTRACTUAL COSTS: (</t>
    </r>
    <r>
      <rPr>
        <sz val="9"/>
        <rFont val="Arial Narrow"/>
        <family val="2"/>
      </rPr>
      <t>List all institution names and country if non-US</t>
    </r>
    <r>
      <rPr>
        <b/>
        <sz val="9"/>
        <rFont val="Arial Narrow"/>
        <family val="2"/>
      </rPr>
      <t>)</t>
    </r>
  </si>
  <si>
    <t>DIRECT COSTS</t>
  </si>
  <si>
    <t>INDIRECT COSTS</t>
  </si>
  <si>
    <t>ADD'L CONSORTIUM DIRECT COSTS</t>
  </si>
  <si>
    <t>ADD'L CONSORTIUM INDIRECT COSTS</t>
  </si>
  <si>
    <t xml:space="preserve">SUBTOTAL CONSORTIUM DIRECT COSTS:  </t>
  </si>
  <si>
    <t xml:space="preserve">SUBTOTAL CONSORTIUM INDIRECT COSTS:  </t>
  </si>
  <si>
    <t>TOTAL CONSORTIUM COSTS</t>
  </si>
  <si>
    <t>DIRECT COSTS (DC)</t>
  </si>
  <si>
    <t>CONSORTIUM INDIRECT COSTS (F&amp;A)</t>
  </si>
  <si>
    <t>UMMS TOTAL DIRECT COSTS (TDC)</t>
  </si>
  <si>
    <r>
      <t xml:space="preserve">(TDC - Equipment - A&amp;R -Patient Care - (Subs in excess of $25,000 each) - Space Rental) = </t>
    </r>
    <r>
      <rPr>
        <b/>
        <sz val="9"/>
        <rFont val="Arial Narrow"/>
        <family val="2"/>
      </rPr>
      <t>MTDC BASE</t>
    </r>
  </si>
  <si>
    <t>SELECT BASE FROM DROPDOWN MENU - (MODIFIED TOTALDIRECT COSTS (MTDC) OR TOTAL DIRECT COSTS (TDC):</t>
  </si>
  <si>
    <t>MTDC</t>
  </si>
  <si>
    <t>% for each rate</t>
  </si>
  <si>
    <t>IDC Base - MTDC</t>
  </si>
  <si>
    <t>INDIRECT COSTS (F&amp;A Rate)</t>
  </si>
  <si>
    <t>TOTAL PROJECT COSTS ( Direct + Indirect)</t>
  </si>
  <si>
    <t xml:space="preserve"> </t>
  </si>
  <si>
    <t>TDC</t>
  </si>
  <si>
    <t>Senior Key Personnel</t>
  </si>
  <si>
    <t>Escalation</t>
  </si>
  <si>
    <t>%</t>
  </si>
  <si>
    <t>ADD'L Senior Key Personnel Salary Totals</t>
  </si>
  <si>
    <t>ADD'L Senior Key Personnel Fringe Totals</t>
  </si>
  <si>
    <t>OTHER PERSONNEL-REG</t>
  </si>
  <si>
    <t>ADD'L REG Personnel Salary Totals</t>
  </si>
  <si>
    <t>ADD'L REG Personnel Fringe Totals</t>
  </si>
  <si>
    <t>CLINICAL/OTHER PERSONNEL-REE</t>
  </si>
  <si>
    <t>Enter REE or CLIN</t>
  </si>
  <si>
    <t>*For clinical employees enter total of salary &amp; fringe as Inst. Base Salary</t>
  </si>
  <si>
    <t>ree</t>
  </si>
  <si>
    <t>ADD'L CLINICAL/REE Personnel Salary Totals</t>
  </si>
  <si>
    <t>ADD'L REE\ Personnel Fringe Totals</t>
  </si>
  <si>
    <t>UMMS TOTAL DIRECT COSTS</t>
  </si>
  <si>
    <r>
      <t xml:space="preserve">(TDC - Equipment - A&amp;R -Patient Care - (subs in excess of $25,000 each) = </t>
    </r>
    <r>
      <rPr>
        <b/>
        <sz val="9"/>
        <rFont val="Arial Narrow"/>
        <family val="2"/>
      </rPr>
      <t>MTDC BASE</t>
    </r>
  </si>
  <si>
    <t>Calendar Month/Effort Conversion for Part Years</t>
  </si>
  <si>
    <t>Appointment</t>
  </si>
  <si>
    <t>Internal budget %</t>
  </si>
  <si>
    <t xml:space="preserve">% of Effort </t>
  </si>
  <si>
    <t>Calendar Months Per Proposal</t>
  </si>
  <si>
    <t>Award Budget Period in Months</t>
  </si>
  <si>
    <t>Complete purple cells as follows:</t>
  </si>
  <si>
    <t>1. % Effort to get calendar months</t>
  </si>
  <si>
    <t>2. Enter number of months for Awarded Budget Period</t>
  </si>
  <si>
    <t>Actual time budget period</t>
  </si>
  <si>
    <t>time frame</t>
  </si>
  <si>
    <t>budget period            % of yr</t>
  </si>
  <si>
    <t xml:space="preserve">% effort per IBW </t>
  </si>
  <si>
    <t>cm/budget period (proposal)</t>
  </si>
  <si>
    <t>effort for budget period-for PA</t>
  </si>
  <si>
    <t>weeks</t>
  </si>
  <si>
    <t>Salaries</t>
  </si>
  <si>
    <t>IBS</t>
  </si>
  <si>
    <t>based on effort</t>
  </si>
  <si>
    <t>based on PA</t>
  </si>
  <si>
    <t>3. Enter actual budget period as either weeks or months</t>
  </si>
  <si>
    <t>days</t>
  </si>
  <si>
    <t>4. Enter Institutional Base Salary (IBS)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</si>
</sst>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2" formatCode="_(&quot;$&quot;* #,##0_);_(&quot;$&quot;* \(#,##0\);_(&quot;$&quot;* &quot;-&quot;_);_(@_)"/>
    <numFmt numFmtId="41" formatCode="_(* #,##0_);_(* \(#,##0\);_(* &quot;-&quot;_);_(@_)"/>
    <numFmt numFmtId="164" formatCode="_(* #,##0_);_(* \(#,##0\);_(* &quot;-&quot;??_);_(@_)"/>
    <numFmt numFmtId="165" formatCode="0.0%"/>
    <numFmt numFmtId="166" formatCode="_(* #,##0.00_);_(* \(#,##0.00\);_(* &quot;-&quot;_);_(@_)"/>
    <numFmt numFmtId="167" formatCode="_(&quot;$&quot;* #,##0_);_(&quot;$&quot;* \(#,##0\);_(&quot;$&quot;* &quot;-&quot;??_);_(@_)"/>
    <numFmt numFmtId="168" formatCode="0.0"/>
  </numFmts>
  <fonts count="23">
    <font>
      <sz val="10"/>
      <name val="Geneva"/>
    </font>
    <font>
      <b/>
      <sz val="10"/>
      <name val="Geneva"/>
    </font>
    <font>
      <sz val="10"/>
      <name val="Geneva"/>
    </font>
    <font>
      <b/>
      <sz val="8"/>
      <color indexed="81"/>
      <name val="Tahoma"/>
      <family val="2"/>
    </font>
    <font>
      <b/>
      <sz val="10"/>
      <name val="Arial Narrow"/>
      <family val="2"/>
    </font>
    <font>
      <sz val="10"/>
      <name val="Arial Narrow"/>
      <family val="2"/>
    </font>
    <font>
      <sz val="8"/>
      <name val="Arial Narrow"/>
      <family val="2"/>
    </font>
    <font>
      <b/>
      <sz val="9"/>
      <name val="Arial Narrow"/>
      <family val="2"/>
    </font>
    <font>
      <sz val="9"/>
      <name val="Arial Narrow"/>
      <family val="2"/>
    </font>
    <font>
      <sz val="8"/>
      <name val="Geneva"/>
    </font>
    <font>
      <sz val="8"/>
      <color indexed="81"/>
      <name val="Tahoma"/>
      <family val="2"/>
    </font>
    <font>
      <sz val="9"/>
      <color indexed="10"/>
      <name val="Arial Narrow"/>
      <family val="2"/>
    </font>
    <font>
      <u/>
      <sz val="9"/>
      <name val="Arial Narrow"/>
      <family val="2"/>
    </font>
    <font>
      <b/>
      <sz val="9"/>
      <color indexed="10"/>
      <name val="Arial Narrow"/>
      <family val="2"/>
    </font>
    <font>
      <sz val="10"/>
      <color indexed="22"/>
      <name val="Geneva"/>
    </font>
    <font>
      <b/>
      <sz val="10"/>
      <name val="Arial"/>
      <family val="2"/>
    </font>
    <font>
      <sz val="7"/>
      <name val="Arial Narrow"/>
      <family val="2"/>
    </font>
    <font>
      <b/>
      <sz val="8"/>
      <name val="Arial Narrow"/>
      <family val="2"/>
    </font>
    <font>
      <sz val="11"/>
      <name val="Calibri"/>
      <family val="2"/>
    </font>
    <font>
      <sz val="14"/>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s>
  <fills count="20">
    <fill>
      <patternFill patternType="none"/>
    </fill>
    <fill>
      <patternFill patternType="gray125"/>
    </fill>
    <fill>
      <patternFill patternType="solid">
        <fgColor indexed="47"/>
        <bgColor indexed="64"/>
      </patternFill>
    </fill>
    <fill>
      <patternFill patternType="solid">
        <fgColor indexed="46"/>
        <bgColor indexed="64"/>
      </patternFill>
    </fill>
    <fill>
      <patternFill patternType="solid">
        <fgColor indexed="31"/>
        <bgColor indexed="31"/>
      </patternFill>
    </fill>
    <fill>
      <patternFill patternType="solid">
        <fgColor indexed="42"/>
        <bgColor indexed="64"/>
      </patternFill>
    </fill>
    <fill>
      <patternFill patternType="solid">
        <fgColor indexed="43"/>
        <bgColor indexed="64"/>
      </patternFill>
    </fill>
    <fill>
      <patternFill patternType="solid">
        <fgColor indexed="46"/>
        <bgColor indexed="31"/>
      </patternFill>
    </fill>
    <fill>
      <patternFill patternType="solid">
        <fgColor indexed="22"/>
        <bgColor indexed="64"/>
      </patternFill>
    </fill>
    <fill>
      <patternFill patternType="solid">
        <fgColor indexed="44"/>
        <bgColor indexed="64"/>
      </patternFill>
    </fill>
    <fill>
      <patternFill patternType="solid">
        <fgColor indexed="49"/>
        <bgColor indexed="64"/>
      </patternFill>
    </fill>
    <fill>
      <patternFill patternType="solid">
        <fgColor indexed="13"/>
        <bgColor indexed="64"/>
      </patternFill>
    </fill>
    <fill>
      <patternFill patternType="solid">
        <fgColor indexed="65"/>
        <bgColor indexed="64"/>
      </patternFill>
    </fill>
    <fill>
      <patternFill patternType="solid">
        <fgColor indexed="41"/>
        <bgColor indexed="64"/>
      </patternFill>
    </fill>
    <fill>
      <patternFill patternType="solid">
        <fgColor indexed="14"/>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s>
  <borders count="91">
    <border>
      <left/>
      <right/>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mediumDashDotDot">
        <color indexed="64"/>
      </left>
      <right style="mediumDashDotDot">
        <color indexed="64"/>
      </right>
      <top style="thin">
        <color indexed="64"/>
      </top>
      <bottom style="thin">
        <color indexed="64"/>
      </bottom>
      <diagonal/>
    </border>
    <border>
      <left/>
      <right style="thin">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style="hair">
        <color indexed="64"/>
      </right>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DashDotDot">
        <color indexed="64"/>
      </left>
      <right style="thin">
        <color indexed="64"/>
      </right>
      <top style="thin">
        <color indexed="64"/>
      </top>
      <bottom/>
      <diagonal/>
    </border>
    <border>
      <left style="mediumDashDotDot">
        <color indexed="64"/>
      </left>
      <right style="thin">
        <color indexed="64"/>
      </right>
      <top/>
      <bottom/>
      <diagonal/>
    </border>
    <border>
      <left style="mediumDashDotDot">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dashDot">
        <color indexed="64"/>
      </left>
      <right style="dashDot">
        <color indexed="64"/>
      </right>
      <top style="dashDot">
        <color indexed="64"/>
      </top>
      <bottom style="dashDot">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hair">
        <color indexed="64"/>
      </right>
      <top/>
      <bottom/>
      <diagonal/>
    </border>
    <border>
      <left/>
      <right/>
      <top style="thin">
        <color indexed="64"/>
      </top>
      <bottom/>
      <diagonal/>
    </border>
    <border>
      <left/>
      <right style="hair">
        <color indexed="64"/>
      </right>
      <top style="hair">
        <color indexed="64"/>
      </top>
      <bottom/>
      <diagonal/>
    </border>
    <border>
      <left style="mediumDashDotDot">
        <color indexed="64"/>
      </left>
      <right/>
      <top/>
      <bottom/>
      <diagonal/>
    </border>
    <border>
      <left style="mediumDashDotDot">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tted">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style="hair">
        <color indexed="64"/>
      </right>
      <top style="thin">
        <color indexed="64"/>
      </top>
      <bottom/>
      <diagonal/>
    </border>
    <border>
      <left style="mediumDashDotDot">
        <color indexed="64"/>
      </left>
      <right style="hair">
        <color indexed="64"/>
      </right>
      <top/>
      <bottom/>
      <diagonal/>
    </border>
    <border>
      <left style="mediumDashDotDot">
        <color indexed="64"/>
      </left>
      <right style="hair">
        <color indexed="64"/>
      </right>
      <top/>
      <bottom style="thin">
        <color indexed="64"/>
      </bottom>
      <diagonal/>
    </border>
    <border>
      <left style="hair">
        <color indexed="64"/>
      </left>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thin">
        <color indexed="64"/>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style="dotted">
        <color indexed="64"/>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1" fontId="2" fillId="0" borderId="0" applyFont="0" applyFill="0" applyBorder="0" applyAlignment="0" applyProtection="0"/>
    <xf numFmtId="8" fontId="2" fillId="0" borderId="0" applyFont="0" applyFill="0" applyBorder="0" applyAlignment="0" applyProtection="0"/>
    <xf numFmtId="9" fontId="2" fillId="0" borderId="0" applyFont="0" applyFill="0" applyBorder="0" applyAlignment="0" applyProtection="0"/>
  </cellStyleXfs>
  <cellXfs count="474">
    <xf numFmtId="0" fontId="0" fillId="0" borderId="0" xfId="0"/>
    <xf numFmtId="0" fontId="5" fillId="0" borderId="0" xfId="0" applyFont="1" applyAlignment="1">
      <alignment horizontal="left"/>
    </xf>
    <xf numFmtId="0" fontId="6" fillId="0" borderId="0" xfId="0" applyFont="1" applyAlignment="1">
      <alignment horizontal="left"/>
    </xf>
    <xf numFmtId="0" fontId="0" fillId="0" borderId="0" xfId="0" applyAlignment="1">
      <alignment horizontal="left" vertical="top" wrapText="1"/>
    </xf>
    <xf numFmtId="0" fontId="8" fillId="0" borderId="0" xfId="0" applyFont="1" applyAlignment="1">
      <alignment horizontal="left"/>
    </xf>
    <xf numFmtId="1" fontId="8" fillId="0" borderId="1" xfId="0" applyNumberFormat="1" applyFont="1" applyBorder="1" applyAlignment="1" applyProtection="1">
      <alignment horizontal="right"/>
      <protection locked="0"/>
    </xf>
    <xf numFmtId="0" fontId="8" fillId="0" borderId="2" xfId="0" applyFont="1" applyBorder="1" applyAlignment="1" applyProtection="1">
      <alignment horizontal="left"/>
      <protection locked="0"/>
    </xf>
    <xf numFmtId="0" fontId="8" fillId="0" borderId="3" xfId="0" applyFont="1" applyBorder="1" applyAlignment="1" applyProtection="1">
      <alignment horizontal="left"/>
      <protection locked="0"/>
    </xf>
    <xf numFmtId="1" fontId="8" fillId="0" borderId="3" xfId="0" applyNumberFormat="1" applyFont="1" applyBorder="1" applyAlignment="1" applyProtection="1">
      <alignment horizontal="right"/>
      <protection locked="0"/>
    </xf>
    <xf numFmtId="41" fontId="8" fillId="0" borderId="3" xfId="0" applyNumberFormat="1" applyFont="1" applyBorder="1" applyAlignment="1" applyProtection="1">
      <alignment horizontal="right"/>
      <protection locked="0"/>
    </xf>
    <xf numFmtId="41" fontId="8" fillId="0" borderId="0" xfId="0" applyNumberFormat="1" applyFont="1" applyAlignment="1">
      <alignment horizontal="left"/>
    </xf>
    <xf numFmtId="0" fontId="8" fillId="2" borderId="1" xfId="0" applyFont="1" applyFill="1" applyBorder="1" applyAlignment="1">
      <alignment horizontal="center"/>
    </xf>
    <xf numFmtId="2" fontId="11" fillId="2" borderId="1" xfId="0" applyNumberFormat="1" applyFont="1" applyFill="1" applyBorder="1" applyAlignment="1">
      <alignment horizontal="right"/>
    </xf>
    <xf numFmtId="0" fontId="8" fillId="2" borderId="4" xfId="0" applyFont="1" applyFill="1" applyBorder="1" applyAlignment="1">
      <alignment horizontal="center"/>
    </xf>
    <xf numFmtId="0" fontId="8" fillId="0" borderId="5" xfId="0" applyFont="1" applyBorder="1" applyAlignment="1" applyProtection="1">
      <alignment horizontal="left"/>
      <protection locked="0"/>
    </xf>
    <xf numFmtId="0" fontId="8" fillId="0" borderId="1" xfId="0" applyFont="1" applyBorder="1" applyAlignment="1" applyProtection="1">
      <alignment horizontal="left"/>
      <protection locked="0"/>
    </xf>
    <xf numFmtId="0" fontId="8" fillId="0" borderId="1" xfId="0" applyFont="1" applyBorder="1" applyAlignment="1" applyProtection="1">
      <alignment horizontal="center"/>
      <protection locked="0"/>
    </xf>
    <xf numFmtId="41" fontId="8" fillId="0" borderId="1" xfId="0" applyNumberFormat="1" applyFont="1" applyBorder="1" applyAlignment="1" applyProtection="1">
      <alignment horizontal="right"/>
      <protection locked="0"/>
    </xf>
    <xf numFmtId="10" fontId="8" fillId="0" borderId="3" xfId="0" applyNumberFormat="1" applyFont="1" applyBorder="1" applyAlignment="1" applyProtection="1">
      <alignment horizontal="right"/>
      <protection locked="0"/>
    </xf>
    <xf numFmtId="0" fontId="8" fillId="3" borderId="1" xfId="0" applyFont="1" applyFill="1" applyBorder="1" applyAlignment="1">
      <alignment horizontal="center"/>
    </xf>
    <xf numFmtId="2" fontId="11" fillId="3" borderId="1" xfId="0" applyNumberFormat="1" applyFont="1" applyFill="1" applyBorder="1" applyAlignment="1">
      <alignment horizontal="right"/>
    </xf>
    <xf numFmtId="0" fontId="8" fillId="4" borderId="1" xfId="0" applyFont="1" applyFill="1" applyBorder="1" applyAlignment="1">
      <alignment horizontal="center"/>
    </xf>
    <xf numFmtId="2" fontId="8" fillId="4" borderId="1" xfId="0" applyNumberFormat="1" applyFont="1" applyFill="1" applyBorder="1" applyAlignment="1">
      <alignment horizontal="right"/>
    </xf>
    <xf numFmtId="0" fontId="8" fillId="4" borderId="3" xfId="0" applyFont="1" applyFill="1" applyBorder="1" applyAlignment="1">
      <alignment horizontal="center"/>
    </xf>
    <xf numFmtId="2" fontId="8" fillId="4" borderId="3" xfId="0" applyNumberFormat="1" applyFont="1" applyFill="1" applyBorder="1" applyAlignment="1">
      <alignment horizontal="right"/>
    </xf>
    <xf numFmtId="0" fontId="8" fillId="5" borderId="3" xfId="0" applyFont="1" applyFill="1" applyBorder="1" applyAlignment="1">
      <alignment horizontal="center"/>
    </xf>
    <xf numFmtId="2" fontId="8" fillId="5" borderId="3" xfId="0" applyNumberFormat="1" applyFont="1" applyFill="1" applyBorder="1" applyAlignment="1">
      <alignment horizontal="right"/>
    </xf>
    <xf numFmtId="0" fontId="8" fillId="5" borderId="6" xfId="0" applyFont="1" applyFill="1" applyBorder="1" applyAlignment="1">
      <alignment horizontal="center"/>
    </xf>
    <xf numFmtId="0" fontId="7" fillId="0" borderId="7" xfId="0" applyFont="1" applyBorder="1" applyAlignment="1">
      <alignment horizontal="right"/>
    </xf>
    <xf numFmtId="10" fontId="0" fillId="6" borderId="0" xfId="0" applyNumberFormat="1" applyFill="1" applyProtection="1">
      <protection locked="0"/>
    </xf>
    <xf numFmtId="2" fontId="8" fillId="7" borderId="3" xfId="0" applyNumberFormat="1" applyFont="1" applyFill="1" applyBorder="1" applyAlignment="1">
      <alignment horizontal="right"/>
    </xf>
    <xf numFmtId="10" fontId="8" fillId="0" borderId="6" xfId="0" applyNumberFormat="1" applyFont="1" applyBorder="1" applyAlignment="1" applyProtection="1">
      <alignment horizontal="right"/>
      <protection locked="0"/>
    </xf>
    <xf numFmtId="2" fontId="13" fillId="3" borderId="1" xfId="0" applyNumberFormat="1" applyFont="1" applyFill="1" applyBorder="1" applyAlignment="1">
      <alignment horizontal="right"/>
    </xf>
    <xf numFmtId="2" fontId="13" fillId="5" borderId="3" xfId="0" applyNumberFormat="1" applyFont="1" applyFill="1" applyBorder="1" applyAlignment="1">
      <alignment horizontal="right"/>
    </xf>
    <xf numFmtId="2" fontId="13" fillId="4" borderId="1" xfId="0" applyNumberFormat="1" applyFont="1" applyFill="1" applyBorder="1" applyAlignment="1">
      <alignment horizontal="right"/>
    </xf>
    <xf numFmtId="2" fontId="13" fillId="4" borderId="3" xfId="0" applyNumberFormat="1" applyFont="1" applyFill="1" applyBorder="1" applyAlignment="1">
      <alignment horizontal="right"/>
    </xf>
    <xf numFmtId="2" fontId="13" fillId="2" borderId="1" xfId="0" applyNumberFormat="1" applyFont="1" applyFill="1" applyBorder="1" applyAlignment="1">
      <alignment horizontal="right"/>
    </xf>
    <xf numFmtId="2" fontId="8" fillId="7" borderId="8" xfId="0" applyNumberFormat="1" applyFont="1" applyFill="1" applyBorder="1" applyAlignment="1">
      <alignment horizontal="right"/>
    </xf>
    <xf numFmtId="42" fontId="8" fillId="2" borderId="9" xfId="0" applyNumberFormat="1" applyFont="1" applyFill="1" applyBorder="1" applyProtection="1">
      <protection locked="0"/>
    </xf>
    <xf numFmtId="42" fontId="8" fillId="2" borderId="9" xfId="0" applyNumberFormat="1" applyFont="1" applyFill="1" applyBorder="1" applyAlignment="1" applyProtection="1">
      <alignment horizontal="left"/>
      <protection locked="0"/>
    </xf>
    <xf numFmtId="42" fontId="8" fillId="8" borderId="9" xfId="0" applyNumberFormat="1" applyFont="1" applyFill="1" applyBorder="1" applyProtection="1">
      <protection locked="0"/>
    </xf>
    <xf numFmtId="42" fontId="8" fillId="8" borderId="9" xfId="0" applyNumberFormat="1" applyFont="1" applyFill="1" applyBorder="1" applyAlignment="1" applyProtection="1">
      <alignment horizontal="left"/>
      <protection locked="0"/>
    </xf>
    <xf numFmtId="41" fontId="8" fillId="0" borderId="10" xfId="0" applyNumberFormat="1" applyFont="1" applyBorder="1" applyAlignment="1">
      <alignment horizontal="right"/>
    </xf>
    <xf numFmtId="41" fontId="8" fillId="9" borderId="11" xfId="0" applyNumberFormat="1" applyFont="1" applyFill="1" applyBorder="1" applyAlignment="1" applyProtection="1">
      <alignment horizontal="right"/>
      <protection locked="0"/>
    </xf>
    <xf numFmtId="41" fontId="8" fillId="9" borderId="12" xfId="0" applyNumberFormat="1" applyFont="1" applyFill="1" applyBorder="1" applyAlignment="1" applyProtection="1">
      <alignment horizontal="right"/>
      <protection locked="0"/>
    </xf>
    <xf numFmtId="0" fontId="0" fillId="0" borderId="0" xfId="0" applyAlignment="1">
      <alignment horizontal="center"/>
    </xf>
    <xf numFmtId="14" fontId="14" fillId="8" borderId="0" xfId="0" applyNumberFormat="1" applyFont="1" applyFill="1"/>
    <xf numFmtId="0" fontId="14" fillId="8" borderId="0" xfId="0" applyFont="1" applyFill="1"/>
    <xf numFmtId="14" fontId="0" fillId="0" borderId="0" xfId="0" applyNumberFormat="1"/>
    <xf numFmtId="14" fontId="0" fillId="0" borderId="0" xfId="0" applyNumberFormat="1" applyAlignment="1">
      <alignment horizontal="center"/>
    </xf>
    <xf numFmtId="1" fontId="14" fillId="8" borderId="0" xfId="0" applyNumberFormat="1" applyFont="1" applyFill="1"/>
    <xf numFmtId="0" fontId="14" fillId="8" borderId="0" xfId="0" applyFont="1" applyFill="1" applyAlignment="1">
      <alignment horizontal="center"/>
    </xf>
    <xf numFmtId="10" fontId="0" fillId="0" borderId="0" xfId="0" applyNumberFormat="1"/>
    <xf numFmtId="9" fontId="0" fillId="0" borderId="0" xfId="0" applyNumberFormat="1"/>
    <xf numFmtId="0" fontId="1" fillId="0" borderId="0" xfId="0" applyFont="1"/>
    <xf numFmtId="2" fontId="0" fillId="0" borderId="0" xfId="0" applyNumberFormat="1"/>
    <xf numFmtId="0" fontId="1" fillId="0" borderId="0" xfId="0" applyFont="1" applyAlignment="1">
      <alignment horizontal="center"/>
    </xf>
    <xf numFmtId="14" fontId="1" fillId="0" borderId="0" xfId="0" applyNumberFormat="1" applyFont="1"/>
    <xf numFmtId="14" fontId="1" fillId="0" borderId="0" xfId="0" applyNumberFormat="1" applyFont="1" applyAlignment="1">
      <alignment horizontal="center"/>
    </xf>
    <xf numFmtId="6" fontId="0" fillId="0" borderId="0" xfId="2" applyNumberFormat="1" applyFont="1" applyAlignment="1" applyProtection="1"/>
    <xf numFmtId="14" fontId="1" fillId="6" borderId="0" xfId="0" applyNumberFormat="1" applyFont="1" applyFill="1" applyProtection="1">
      <protection locked="0"/>
    </xf>
    <xf numFmtId="14" fontId="0" fillId="6" borderId="0" xfId="0" applyNumberFormat="1" applyFill="1" applyProtection="1">
      <protection locked="0"/>
    </xf>
    <xf numFmtId="0" fontId="4" fillId="0" borderId="13" xfId="0" applyFont="1" applyBorder="1"/>
    <xf numFmtId="0" fontId="4" fillId="0" borderId="14" xfId="0" applyFont="1" applyBorder="1"/>
    <xf numFmtId="0" fontId="5" fillId="0" borderId="14" xfId="0" applyFont="1" applyBorder="1" applyAlignment="1">
      <alignment horizontal="left"/>
    </xf>
    <xf numFmtId="0" fontId="5" fillId="0" borderId="15" xfId="0" applyFont="1" applyBorder="1" applyAlignment="1">
      <alignment horizontal="right"/>
    </xf>
    <xf numFmtId="14" fontId="5" fillId="0" borderId="16" xfId="0" applyNumberFormat="1" applyFont="1" applyBorder="1" applyAlignment="1">
      <alignment horizontal="left"/>
    </xf>
    <xf numFmtId="0" fontId="7" fillId="0" borderId="2" xfId="0" applyFont="1" applyBorder="1" applyAlignment="1">
      <alignment horizontal="right"/>
    </xf>
    <xf numFmtId="41" fontId="8" fillId="0" borderId="17" xfId="0" applyNumberFormat="1" applyFont="1" applyBorder="1" applyAlignment="1">
      <alignment horizontal="center"/>
    </xf>
    <xf numFmtId="0" fontId="7" fillId="0" borderId="18" xfId="0" applyFont="1" applyBorder="1" applyAlignment="1">
      <alignment horizontal="right"/>
    </xf>
    <xf numFmtId="0" fontId="8" fillId="0" borderId="19" xfId="0" applyFont="1" applyBorder="1" applyAlignment="1">
      <alignment horizontal="center"/>
    </xf>
    <xf numFmtId="0" fontId="8" fillId="0" borderId="20" xfId="0" applyFont="1" applyBorder="1" applyAlignment="1">
      <alignment horizontal="left"/>
    </xf>
    <xf numFmtId="0" fontId="8" fillId="0" borderId="21" xfId="0" applyFont="1" applyBorder="1" applyAlignment="1">
      <alignment horizontal="left"/>
    </xf>
    <xf numFmtId="0" fontId="8" fillId="0" borderId="22" xfId="0" applyFont="1" applyBorder="1" applyAlignment="1">
      <alignment horizontal="center"/>
    </xf>
    <xf numFmtId="0" fontId="8" fillId="0" borderId="23" xfId="0" applyFont="1" applyBorder="1" applyAlignment="1">
      <alignment horizontal="right"/>
    </xf>
    <xf numFmtId="0" fontId="7" fillId="0" borderId="24" xfId="0" applyFont="1" applyBorder="1" applyAlignment="1">
      <alignment horizontal="left"/>
    </xf>
    <xf numFmtId="0" fontId="7" fillId="0" borderId="25" xfId="0" applyFont="1" applyBorder="1" applyAlignment="1">
      <alignment horizontal="right"/>
    </xf>
    <xf numFmtId="0" fontId="8" fillId="0" borderId="24" xfId="0" applyFont="1" applyBorder="1" applyAlignment="1">
      <alignment horizontal="left"/>
    </xf>
    <xf numFmtId="41" fontId="8" fillId="2" borderId="1" xfId="0" applyNumberFormat="1" applyFont="1" applyFill="1" applyBorder="1" applyAlignment="1">
      <alignment horizontal="left"/>
    </xf>
    <xf numFmtId="41" fontId="8" fillId="2" borderId="26" xfId="0" applyNumberFormat="1" applyFont="1" applyFill="1" applyBorder="1" applyAlignment="1">
      <alignment horizontal="left"/>
    </xf>
    <xf numFmtId="0" fontId="8" fillId="2" borderId="27" xfId="0" applyFont="1" applyFill="1" applyBorder="1" applyAlignment="1">
      <alignment horizontal="left"/>
    </xf>
    <xf numFmtId="0" fontId="8" fillId="2" borderId="4" xfId="0" applyFont="1" applyFill="1" applyBorder="1" applyAlignment="1">
      <alignment horizontal="left"/>
    </xf>
    <xf numFmtId="1" fontId="8" fillId="2" borderId="4" xfId="0" applyNumberFormat="1" applyFont="1" applyFill="1" applyBorder="1" applyAlignment="1">
      <alignment horizontal="right"/>
    </xf>
    <xf numFmtId="41" fontId="8" fillId="2" borderId="28" xfId="0" applyNumberFormat="1" applyFont="1" applyFill="1" applyBorder="1" applyAlignment="1">
      <alignment horizontal="right"/>
    </xf>
    <xf numFmtId="41" fontId="8" fillId="2" borderId="3" xfId="0" applyNumberFormat="1" applyFont="1" applyFill="1" applyBorder="1" applyAlignment="1">
      <alignment horizontal="left"/>
    </xf>
    <xf numFmtId="41" fontId="8" fillId="2" borderId="29" xfId="0" applyNumberFormat="1" applyFont="1" applyFill="1" applyBorder="1" applyAlignment="1">
      <alignment horizontal="left"/>
    </xf>
    <xf numFmtId="1" fontId="8" fillId="3" borderId="1" xfId="0" applyNumberFormat="1" applyFont="1" applyFill="1" applyBorder="1" applyAlignment="1">
      <alignment horizontal="right"/>
    </xf>
    <xf numFmtId="41" fontId="8" fillId="3" borderId="1" xfId="0" applyNumberFormat="1" applyFont="1" applyFill="1" applyBorder="1" applyAlignment="1">
      <alignment horizontal="right"/>
    </xf>
    <xf numFmtId="10" fontId="8" fillId="3" borderId="3" xfId="0" applyNumberFormat="1" applyFont="1" applyFill="1" applyBorder="1" applyAlignment="1">
      <alignment horizontal="right"/>
    </xf>
    <xf numFmtId="41" fontId="8" fillId="4" borderId="1" xfId="0" applyNumberFormat="1" applyFont="1" applyFill="1" applyBorder="1" applyAlignment="1">
      <alignment horizontal="left"/>
    </xf>
    <xf numFmtId="41" fontId="8" fillId="4" borderId="26" xfId="0" applyNumberFormat="1" applyFont="1" applyFill="1" applyBorder="1" applyAlignment="1">
      <alignment horizontal="right"/>
    </xf>
    <xf numFmtId="0" fontId="8" fillId="4" borderId="2" xfId="0" applyFont="1" applyFill="1" applyBorder="1" applyAlignment="1">
      <alignment horizontal="left"/>
    </xf>
    <xf numFmtId="0" fontId="8" fillId="4" borderId="3" xfId="0" applyFont="1" applyFill="1" applyBorder="1" applyAlignment="1">
      <alignment horizontal="left"/>
    </xf>
    <xf numFmtId="1" fontId="8" fillId="4" borderId="3" xfId="0" applyNumberFormat="1" applyFont="1" applyFill="1" applyBorder="1" applyAlignment="1">
      <alignment horizontal="right"/>
    </xf>
    <xf numFmtId="41" fontId="8" fillId="4" borderId="3" xfId="0" applyNumberFormat="1" applyFont="1" applyFill="1" applyBorder="1" applyAlignment="1">
      <alignment horizontal="right"/>
    </xf>
    <xf numFmtId="41" fontId="8" fillId="4" borderId="6" xfId="0" applyNumberFormat="1" applyFont="1" applyFill="1" applyBorder="1" applyAlignment="1">
      <alignment horizontal="left"/>
    </xf>
    <xf numFmtId="41" fontId="8" fillId="4" borderId="30" xfId="0" applyNumberFormat="1" applyFont="1" applyFill="1" applyBorder="1" applyAlignment="1">
      <alignment horizontal="right"/>
    </xf>
    <xf numFmtId="41" fontId="8" fillId="3" borderId="8" xfId="0" applyNumberFormat="1" applyFont="1" applyFill="1" applyBorder="1" applyAlignment="1">
      <alignment horizontal="right"/>
    </xf>
    <xf numFmtId="0" fontId="8" fillId="5" borderId="2" xfId="0" applyFont="1" applyFill="1" applyBorder="1" applyAlignment="1">
      <alignment horizontal="left"/>
    </xf>
    <xf numFmtId="0" fontId="8" fillId="5" borderId="3" xfId="0" applyFont="1" applyFill="1" applyBorder="1" applyAlignment="1">
      <alignment horizontal="left"/>
    </xf>
    <xf numFmtId="1" fontId="8" fillId="5" borderId="3" xfId="0" applyNumberFormat="1" applyFont="1" applyFill="1" applyBorder="1" applyAlignment="1">
      <alignment horizontal="right"/>
    </xf>
    <xf numFmtId="41" fontId="8" fillId="5" borderId="3" xfId="0" applyNumberFormat="1" applyFont="1" applyFill="1" applyBorder="1" applyAlignment="1">
      <alignment horizontal="right"/>
    </xf>
    <xf numFmtId="6" fontId="8" fillId="5" borderId="3" xfId="0" applyNumberFormat="1" applyFont="1" applyFill="1" applyBorder="1" applyAlignment="1">
      <alignment horizontal="right"/>
    </xf>
    <xf numFmtId="0" fontId="12" fillId="0" borderId="0" xfId="0" applyFont="1" applyAlignment="1">
      <alignment horizontal="left"/>
    </xf>
    <xf numFmtId="0" fontId="8" fillId="5" borderId="31" xfId="0" applyFont="1" applyFill="1" applyBorder="1" applyAlignment="1">
      <alignment horizontal="left"/>
    </xf>
    <xf numFmtId="0" fontId="8" fillId="5" borderId="6" xfId="0" applyFont="1" applyFill="1" applyBorder="1" applyAlignment="1">
      <alignment horizontal="left"/>
    </xf>
    <xf numFmtId="1" fontId="8" fillId="5" borderId="6" xfId="0" applyNumberFormat="1" applyFont="1" applyFill="1" applyBorder="1" applyAlignment="1">
      <alignment horizontal="right"/>
    </xf>
    <xf numFmtId="41" fontId="8" fillId="5" borderId="6" xfId="0" applyNumberFormat="1" applyFont="1" applyFill="1" applyBorder="1" applyAlignment="1">
      <alignment horizontal="right"/>
    </xf>
    <xf numFmtId="41" fontId="8" fillId="5" borderId="30" xfId="0" applyNumberFormat="1" applyFont="1" applyFill="1" applyBorder="1" applyAlignment="1">
      <alignment horizontal="right"/>
    </xf>
    <xf numFmtId="41" fontId="8" fillId="0" borderId="26" xfId="0" applyNumberFormat="1" applyFont="1" applyBorder="1" applyAlignment="1">
      <alignment horizontal="right"/>
    </xf>
    <xf numFmtId="0" fontId="8" fillId="0" borderId="32" xfId="0" applyFont="1" applyBorder="1"/>
    <xf numFmtId="0" fontId="8" fillId="0" borderId="33" xfId="0" applyFont="1" applyBorder="1" applyAlignment="1">
      <alignment horizontal="left"/>
    </xf>
    <xf numFmtId="0" fontId="8" fillId="0" borderId="33" xfId="0" applyFont="1" applyBorder="1"/>
    <xf numFmtId="0" fontId="8" fillId="0" borderId="34" xfId="0" applyFont="1" applyBorder="1"/>
    <xf numFmtId="0" fontId="7" fillId="0" borderId="16" xfId="0" applyFont="1" applyBorder="1"/>
    <xf numFmtId="41" fontId="8" fillId="0" borderId="1" xfId="0" applyNumberFormat="1" applyFont="1" applyBorder="1" applyAlignment="1">
      <alignment horizontal="right"/>
    </xf>
    <xf numFmtId="41" fontId="8" fillId="0" borderId="3" xfId="0" applyNumberFormat="1" applyFont="1" applyBorder="1" applyAlignment="1">
      <alignment horizontal="right"/>
    </xf>
    <xf numFmtId="41" fontId="8" fillId="0" borderId="35" xfId="0" applyNumberFormat="1" applyFont="1" applyBorder="1" applyAlignment="1">
      <alignment horizontal="right"/>
    </xf>
    <xf numFmtId="0" fontId="8" fillId="0" borderId="3" xfId="0" applyFont="1" applyBorder="1" applyAlignment="1" applyProtection="1">
      <alignment horizontal="center"/>
      <protection locked="0"/>
    </xf>
    <xf numFmtId="165" fontId="7" fillId="6" borderId="28" xfId="0" applyNumberFormat="1" applyFont="1" applyFill="1" applyBorder="1" applyProtection="1">
      <protection locked="0"/>
    </xf>
    <xf numFmtId="41" fontId="7" fillId="10" borderId="3" xfId="0" applyNumberFormat="1" applyFont="1" applyFill="1" applyBorder="1" applyAlignment="1">
      <alignment horizontal="right"/>
    </xf>
    <xf numFmtId="41" fontId="7" fillId="10" borderId="6" xfId="0" applyNumberFormat="1" applyFont="1" applyFill="1" applyBorder="1" applyAlignment="1">
      <alignment horizontal="right"/>
    </xf>
    <xf numFmtId="41" fontId="7" fillId="10" borderId="29" xfId="0" applyNumberFormat="1" applyFont="1" applyFill="1" applyBorder="1" applyAlignment="1">
      <alignment horizontal="right"/>
    </xf>
    <xf numFmtId="41" fontId="7" fillId="10" borderId="30" xfId="0" applyNumberFormat="1" applyFont="1" applyFill="1" applyBorder="1" applyAlignment="1">
      <alignment horizontal="right"/>
    </xf>
    <xf numFmtId="41" fontId="7" fillId="0" borderId="30" xfId="0" applyNumberFormat="1" applyFont="1" applyBorder="1" applyAlignment="1">
      <alignment horizontal="right"/>
    </xf>
    <xf numFmtId="0" fontId="7" fillId="0" borderId="24" xfId="0" applyFont="1" applyBorder="1" applyAlignment="1">
      <alignment horizontal="right"/>
    </xf>
    <xf numFmtId="0" fontId="7" fillId="0" borderId="27" xfId="0" applyFont="1" applyBorder="1" applyAlignment="1">
      <alignment horizontal="right"/>
    </xf>
    <xf numFmtId="0" fontId="7" fillId="0" borderId="4" xfId="0" applyFont="1" applyBorder="1"/>
    <xf numFmtId="41" fontId="8" fillId="2" borderId="6" xfId="0" applyNumberFormat="1" applyFont="1" applyFill="1" applyBorder="1" applyAlignment="1">
      <alignment horizontal="left"/>
    </xf>
    <xf numFmtId="41" fontId="8" fillId="2" borderId="30" xfId="0" applyNumberFormat="1" applyFont="1" applyFill="1" applyBorder="1" applyAlignment="1">
      <alignment horizontal="left"/>
    </xf>
    <xf numFmtId="41" fontId="8" fillId="3" borderId="36" xfId="0" applyNumberFormat="1" applyFont="1" applyFill="1" applyBorder="1" applyAlignment="1">
      <alignment horizontal="left"/>
    </xf>
    <xf numFmtId="41" fontId="8" fillId="3" borderId="37" xfId="0" applyNumberFormat="1" applyFont="1" applyFill="1" applyBorder="1" applyAlignment="1">
      <alignment horizontal="left"/>
    </xf>
    <xf numFmtId="10" fontId="8" fillId="3" borderId="6" xfId="0" applyNumberFormat="1" applyFont="1" applyFill="1" applyBorder="1" applyAlignment="1">
      <alignment horizontal="right"/>
    </xf>
    <xf numFmtId="41" fontId="8" fillId="3" borderId="38" xfId="0" applyNumberFormat="1" applyFont="1" applyFill="1" applyBorder="1" applyAlignment="1">
      <alignment horizontal="left"/>
    </xf>
    <xf numFmtId="41" fontId="8" fillId="3" borderId="39" xfId="0" applyNumberFormat="1" applyFont="1" applyFill="1" applyBorder="1" applyAlignment="1">
      <alignment horizontal="left"/>
    </xf>
    <xf numFmtId="41" fontId="8" fillId="4" borderId="8" xfId="0" applyNumberFormat="1" applyFont="1" applyFill="1" applyBorder="1" applyAlignment="1">
      <alignment horizontal="left"/>
    </xf>
    <xf numFmtId="41" fontId="8" fillId="4" borderId="35" xfId="0" applyNumberFormat="1" applyFont="1" applyFill="1" applyBorder="1" applyAlignment="1">
      <alignment horizontal="right"/>
    </xf>
    <xf numFmtId="41" fontId="8" fillId="4" borderId="3" xfId="0" applyNumberFormat="1" applyFont="1" applyFill="1" applyBorder="1" applyAlignment="1">
      <alignment horizontal="left"/>
    </xf>
    <xf numFmtId="41" fontId="8" fillId="4" borderId="29" xfId="0" applyNumberFormat="1" applyFont="1" applyFill="1" applyBorder="1" applyAlignment="1">
      <alignment horizontal="right"/>
    </xf>
    <xf numFmtId="41" fontId="8" fillId="5" borderId="1" xfId="0" applyNumberFormat="1" applyFont="1" applyFill="1" applyBorder="1" applyAlignment="1">
      <alignment horizontal="left"/>
    </xf>
    <xf numFmtId="41" fontId="8" fillId="5" borderId="26" xfId="0" applyNumberFormat="1" applyFont="1" applyFill="1" applyBorder="1" applyAlignment="1">
      <alignment horizontal="right"/>
    </xf>
    <xf numFmtId="164" fontId="8" fillId="5" borderId="6" xfId="0" applyNumberFormat="1" applyFont="1" applyFill="1" applyBorder="1" applyAlignment="1">
      <alignment horizontal="left"/>
    </xf>
    <xf numFmtId="41" fontId="8" fillId="5" borderId="8" xfId="0" applyNumberFormat="1" applyFont="1" applyFill="1" applyBorder="1" applyAlignment="1">
      <alignment horizontal="left"/>
    </xf>
    <xf numFmtId="41" fontId="8" fillId="5" borderId="35" xfId="0" applyNumberFormat="1" applyFont="1" applyFill="1" applyBorder="1" applyAlignment="1">
      <alignment horizontal="right"/>
    </xf>
    <xf numFmtId="14" fontId="15" fillId="0" borderId="14" xfId="0" applyNumberFormat="1" applyFont="1" applyBorder="1" applyAlignment="1">
      <alignment horizontal="center"/>
    </xf>
    <xf numFmtId="41" fontId="7" fillId="0" borderId="6" xfId="0" applyNumberFormat="1" applyFont="1" applyBorder="1" applyAlignment="1">
      <alignment horizontal="right"/>
    </xf>
    <xf numFmtId="14" fontId="15" fillId="0" borderId="40" xfId="0" applyNumberFormat="1" applyFont="1" applyBorder="1" applyAlignment="1">
      <alignment horizontal="center"/>
    </xf>
    <xf numFmtId="14" fontId="15" fillId="0" borderId="15" xfId="0" applyNumberFormat="1" applyFont="1" applyBorder="1" applyAlignment="1">
      <alignment horizontal="center"/>
    </xf>
    <xf numFmtId="0" fontId="7" fillId="0" borderId="8" xfId="0" applyFont="1" applyBorder="1" applyAlignment="1">
      <alignment horizontal="center"/>
    </xf>
    <xf numFmtId="0" fontId="7" fillId="11" borderId="8" xfId="0" applyFont="1" applyFill="1" applyBorder="1" applyAlignment="1" applyProtection="1">
      <alignment horizontal="center"/>
      <protection locked="0"/>
    </xf>
    <xf numFmtId="10" fontId="0" fillId="15" borderId="41" xfId="0" applyNumberFormat="1" applyFill="1" applyBorder="1" applyProtection="1">
      <protection locked="0"/>
    </xf>
    <xf numFmtId="0" fontId="1" fillId="0" borderId="42" xfId="0" applyFont="1" applyBorder="1" applyAlignment="1">
      <alignment horizontal="center"/>
    </xf>
    <xf numFmtId="0" fontId="0" fillId="6" borderId="42" xfId="0" applyFill="1" applyBorder="1" applyProtection="1">
      <protection locked="0"/>
    </xf>
    <xf numFmtId="0" fontId="0" fillId="0" borderId="43" xfId="0" applyBorder="1"/>
    <xf numFmtId="14" fontId="1" fillId="0" borderId="43" xfId="0" applyNumberFormat="1" applyFont="1" applyBorder="1"/>
    <xf numFmtId="14" fontId="1" fillId="0" borderId="43" xfId="0" applyNumberFormat="1" applyFont="1" applyBorder="1" applyAlignment="1">
      <alignment horizontal="center"/>
    </xf>
    <xf numFmtId="41" fontId="8" fillId="2" borderId="1" xfId="0" applyNumberFormat="1" applyFont="1" applyFill="1" applyBorder="1" applyAlignment="1" applyProtection="1">
      <alignment horizontal="left"/>
      <protection hidden="1"/>
    </xf>
    <xf numFmtId="41" fontId="8" fillId="2" borderId="26" xfId="0" applyNumberFormat="1" applyFont="1" applyFill="1" applyBorder="1" applyAlignment="1" applyProtection="1">
      <alignment horizontal="left"/>
      <protection hidden="1"/>
    </xf>
    <xf numFmtId="41" fontId="8" fillId="2" borderId="3" xfId="0" applyNumberFormat="1" applyFont="1" applyFill="1" applyBorder="1" applyAlignment="1" applyProtection="1">
      <alignment horizontal="left"/>
      <protection hidden="1"/>
    </xf>
    <xf numFmtId="41" fontId="8" fillId="2" borderId="29" xfId="0" applyNumberFormat="1" applyFont="1" applyFill="1" applyBorder="1" applyAlignment="1" applyProtection="1">
      <alignment horizontal="left"/>
      <protection hidden="1"/>
    </xf>
    <xf numFmtId="41" fontId="8" fillId="3" borderId="1" xfId="0" applyNumberFormat="1" applyFont="1" applyFill="1" applyBorder="1" applyAlignment="1" applyProtection="1">
      <alignment horizontal="left"/>
      <protection hidden="1"/>
    </xf>
    <xf numFmtId="41" fontId="8" fillId="3" borderId="26" xfId="0" applyNumberFormat="1" applyFont="1" applyFill="1" applyBorder="1" applyAlignment="1" applyProtection="1">
      <alignment horizontal="left"/>
      <protection hidden="1"/>
    </xf>
    <xf numFmtId="41" fontId="8" fillId="3" borderId="6" xfId="0" applyNumberFormat="1" applyFont="1" applyFill="1" applyBorder="1" applyAlignment="1" applyProtection="1">
      <alignment horizontal="left"/>
      <protection hidden="1"/>
    </xf>
    <xf numFmtId="41" fontId="8" fillId="3" borderId="30" xfId="0" applyNumberFormat="1" applyFont="1" applyFill="1" applyBorder="1" applyAlignment="1" applyProtection="1">
      <alignment horizontal="left"/>
      <protection hidden="1"/>
    </xf>
    <xf numFmtId="41" fontId="8" fillId="4" borderId="1" xfId="0" applyNumberFormat="1" applyFont="1" applyFill="1" applyBorder="1" applyAlignment="1" applyProtection="1">
      <alignment horizontal="left"/>
      <protection hidden="1"/>
    </xf>
    <xf numFmtId="41" fontId="8" fillId="4" borderId="26" xfId="0" applyNumberFormat="1" applyFont="1" applyFill="1" applyBorder="1" applyAlignment="1" applyProtection="1">
      <alignment horizontal="right"/>
      <protection hidden="1"/>
    </xf>
    <xf numFmtId="41" fontId="8" fillId="4" borderId="6" xfId="0" applyNumberFormat="1" applyFont="1" applyFill="1" applyBorder="1" applyAlignment="1" applyProtection="1">
      <alignment horizontal="left"/>
      <protection hidden="1"/>
    </xf>
    <xf numFmtId="41" fontId="8" fillId="4" borderId="30" xfId="0" applyNumberFormat="1" applyFont="1" applyFill="1" applyBorder="1" applyAlignment="1" applyProtection="1">
      <alignment horizontal="right"/>
      <protection hidden="1"/>
    </xf>
    <xf numFmtId="41" fontId="8" fillId="7" borderId="8" xfId="0" applyNumberFormat="1" applyFont="1" applyFill="1" applyBorder="1" applyAlignment="1" applyProtection="1">
      <alignment horizontal="left"/>
      <protection hidden="1"/>
    </xf>
    <xf numFmtId="41" fontId="8" fillId="7" borderId="35" xfId="0" applyNumberFormat="1" applyFont="1" applyFill="1" applyBorder="1" applyAlignment="1" applyProtection="1">
      <alignment horizontal="right"/>
      <protection hidden="1"/>
    </xf>
    <xf numFmtId="41" fontId="8" fillId="3" borderId="3" xfId="0" applyNumberFormat="1" applyFont="1" applyFill="1" applyBorder="1" applyAlignment="1" applyProtection="1">
      <alignment horizontal="left"/>
      <protection hidden="1"/>
    </xf>
    <xf numFmtId="41" fontId="8" fillId="3" borderId="29" xfId="0" applyNumberFormat="1" applyFont="1" applyFill="1" applyBorder="1" applyAlignment="1" applyProtection="1">
      <alignment horizontal="right"/>
      <protection hidden="1"/>
    </xf>
    <xf numFmtId="41" fontId="8" fillId="5" borderId="3" xfId="0" applyNumberFormat="1" applyFont="1" applyFill="1" applyBorder="1" applyAlignment="1" applyProtection="1">
      <alignment horizontal="left"/>
      <protection hidden="1"/>
    </xf>
    <xf numFmtId="41" fontId="8" fillId="5" borderId="29" xfId="0" applyNumberFormat="1" applyFont="1" applyFill="1" applyBorder="1" applyAlignment="1" applyProtection="1">
      <alignment horizontal="right"/>
      <protection hidden="1"/>
    </xf>
    <xf numFmtId="41" fontId="8" fillId="5" borderId="3" xfId="0" applyNumberFormat="1" applyFont="1" applyFill="1" applyBorder="1" applyAlignment="1" applyProtection="1">
      <alignment horizontal="right"/>
      <protection hidden="1"/>
    </xf>
    <xf numFmtId="41" fontId="8" fillId="5" borderId="6" xfId="0" applyNumberFormat="1" applyFont="1" applyFill="1" applyBorder="1" applyAlignment="1" applyProtection="1">
      <alignment horizontal="right"/>
      <protection hidden="1"/>
    </xf>
    <xf numFmtId="41" fontId="8" fillId="5" borderId="30" xfId="0" applyNumberFormat="1" applyFont="1" applyFill="1" applyBorder="1" applyAlignment="1" applyProtection="1">
      <alignment horizontal="right"/>
      <protection hidden="1"/>
    </xf>
    <xf numFmtId="41" fontId="8" fillId="0" borderId="5" xfId="0" applyNumberFormat="1" applyFont="1" applyBorder="1" applyAlignment="1" applyProtection="1">
      <alignment horizontal="right"/>
      <protection hidden="1"/>
    </xf>
    <xf numFmtId="41" fontId="8" fillId="0" borderId="1" xfId="0" applyNumberFormat="1" applyFont="1" applyBorder="1" applyAlignment="1" applyProtection="1">
      <alignment horizontal="right"/>
      <protection hidden="1"/>
    </xf>
    <xf numFmtId="41" fontId="8" fillId="0" borderId="26" xfId="0" applyNumberFormat="1" applyFont="1" applyBorder="1" applyAlignment="1" applyProtection="1">
      <alignment horizontal="right"/>
      <protection hidden="1"/>
    </xf>
    <xf numFmtId="41" fontId="8" fillId="12" borderId="31" xfId="0" applyNumberFormat="1" applyFont="1" applyFill="1" applyBorder="1" applyAlignment="1" applyProtection="1">
      <alignment horizontal="right"/>
      <protection hidden="1"/>
    </xf>
    <xf numFmtId="41" fontId="8" fillId="12" borderId="6" xfId="0" applyNumberFormat="1" applyFont="1" applyFill="1" applyBorder="1" applyAlignment="1" applyProtection="1">
      <alignment horizontal="right"/>
      <protection hidden="1"/>
    </xf>
    <xf numFmtId="41" fontId="8" fillId="12" borderId="30" xfId="0" applyNumberFormat="1" applyFont="1" applyFill="1" applyBorder="1" applyAlignment="1" applyProtection="1">
      <alignment horizontal="right"/>
      <protection hidden="1"/>
    </xf>
    <xf numFmtId="41" fontId="8" fillId="9" borderId="3" xfId="0" applyNumberFormat="1" applyFont="1" applyFill="1" applyBorder="1" applyAlignment="1" applyProtection="1">
      <alignment horizontal="right"/>
      <protection locked="0" hidden="1"/>
    </xf>
    <xf numFmtId="41" fontId="8" fillId="0" borderId="29" xfId="0" applyNumberFormat="1" applyFont="1" applyBorder="1" applyAlignment="1" applyProtection="1">
      <alignment horizontal="right"/>
      <protection hidden="1"/>
    </xf>
    <xf numFmtId="41" fontId="7" fillId="10" borderId="3" xfId="0" applyNumberFormat="1" applyFont="1" applyFill="1" applyBorder="1" applyAlignment="1" applyProtection="1">
      <alignment horizontal="right"/>
      <protection hidden="1"/>
    </xf>
    <xf numFmtId="41" fontId="7" fillId="0" borderId="29" xfId="0" applyNumberFormat="1" applyFont="1" applyBorder="1" applyAlignment="1" applyProtection="1">
      <alignment horizontal="right"/>
      <protection hidden="1"/>
    </xf>
    <xf numFmtId="41" fontId="7" fillId="10" borderId="6" xfId="0" applyNumberFormat="1" applyFont="1" applyFill="1" applyBorder="1" applyAlignment="1" applyProtection="1">
      <alignment horizontal="right"/>
      <protection hidden="1"/>
    </xf>
    <xf numFmtId="41" fontId="7" fillId="0" borderId="30" xfId="0" applyNumberFormat="1" applyFont="1" applyBorder="1" applyAlignment="1" applyProtection="1">
      <alignment horizontal="right"/>
      <protection hidden="1"/>
    </xf>
    <xf numFmtId="41" fontId="8" fillId="0" borderId="3" xfId="0" applyNumberFormat="1" applyFont="1" applyBorder="1" applyAlignment="1" applyProtection="1">
      <alignment horizontal="right"/>
      <protection hidden="1"/>
    </xf>
    <xf numFmtId="41" fontId="8" fillId="0" borderId="6" xfId="0" applyNumberFormat="1" applyFont="1" applyBorder="1" applyAlignment="1" applyProtection="1">
      <alignment horizontal="right"/>
      <protection hidden="1"/>
    </xf>
    <xf numFmtId="41" fontId="8" fillId="0" borderId="30" xfId="0" applyNumberFormat="1" applyFont="1" applyBorder="1" applyAlignment="1" applyProtection="1">
      <alignment horizontal="right"/>
      <protection hidden="1"/>
    </xf>
    <xf numFmtId="41" fontId="8" fillId="0" borderId="19" xfId="0" applyNumberFormat="1" applyFont="1" applyBorder="1" applyAlignment="1" applyProtection="1">
      <alignment horizontal="right"/>
      <protection hidden="1"/>
    </xf>
    <xf numFmtId="41" fontId="8" fillId="0" borderId="35" xfId="0" applyNumberFormat="1" applyFont="1" applyBorder="1" applyAlignment="1" applyProtection="1">
      <alignment horizontal="right"/>
      <protection hidden="1"/>
    </xf>
    <xf numFmtId="41" fontId="7" fillId="0" borderId="3" xfId="0" applyNumberFormat="1" applyFont="1" applyBorder="1" applyAlignment="1" applyProtection="1">
      <alignment horizontal="right"/>
      <protection hidden="1"/>
    </xf>
    <xf numFmtId="41" fontId="7" fillId="0" borderId="35" xfId="0" applyNumberFormat="1" applyFont="1" applyBorder="1" applyAlignment="1" applyProtection="1">
      <alignment horizontal="right"/>
      <protection hidden="1"/>
    </xf>
    <xf numFmtId="41" fontId="8" fillId="11" borderId="3" xfId="0" applyNumberFormat="1" applyFont="1" applyFill="1" applyBorder="1" applyAlignment="1" applyProtection="1">
      <alignment horizontal="right"/>
      <protection hidden="1"/>
    </xf>
    <xf numFmtId="41" fontId="8" fillId="11" borderId="22" xfId="0" applyNumberFormat="1" applyFont="1" applyFill="1" applyBorder="1" applyAlignment="1" applyProtection="1">
      <alignment horizontal="right"/>
      <protection hidden="1"/>
    </xf>
    <xf numFmtId="0" fontId="19" fillId="0" borderId="0" xfId="0" applyFont="1"/>
    <xf numFmtId="41" fontId="0" fillId="0" borderId="44" xfId="1" applyFont="1" applyBorder="1"/>
    <xf numFmtId="41" fontId="0" fillId="0" borderId="0" xfId="1" applyFont="1" applyBorder="1"/>
    <xf numFmtId="41" fontId="0" fillId="0" borderId="45" xfId="1" applyFont="1" applyBorder="1"/>
    <xf numFmtId="41" fontId="20" fillId="0" borderId="42" xfId="1" applyFont="1" applyBorder="1"/>
    <xf numFmtId="41" fontId="0" fillId="0" borderId="42" xfId="1" applyFont="1" applyBorder="1" applyProtection="1">
      <protection hidden="1"/>
    </xf>
    <xf numFmtId="0" fontId="0" fillId="16" borderId="42" xfId="0" applyFill="1" applyBorder="1" applyAlignment="1">
      <alignment horizontal="center" wrapText="1"/>
    </xf>
    <xf numFmtId="41" fontId="21" fillId="0" borderId="42" xfId="1" applyFont="1" applyBorder="1"/>
    <xf numFmtId="10" fontId="2" fillId="17" borderId="42" xfId="3" applyNumberFormat="1" applyFont="1" applyFill="1" applyBorder="1" applyProtection="1">
      <protection locked="0"/>
    </xf>
    <xf numFmtId="10" fontId="0" fillId="0" borderId="42" xfId="3" applyNumberFormat="1" applyFont="1" applyBorder="1" applyProtection="1">
      <protection hidden="1"/>
    </xf>
    <xf numFmtId="166" fontId="0" fillId="0" borderId="42" xfId="1" applyNumberFormat="1" applyFont="1" applyFill="1" applyBorder="1" applyProtection="1">
      <protection locked="0"/>
    </xf>
    <xf numFmtId="166" fontId="0" fillId="0" borderId="42" xfId="1" applyNumberFormat="1" applyFont="1" applyBorder="1" applyProtection="1">
      <protection hidden="1"/>
    </xf>
    <xf numFmtId="41" fontId="2" fillId="17" borderId="42" xfId="1" applyFont="1" applyFill="1" applyBorder="1" applyProtection="1">
      <protection locked="0"/>
    </xf>
    <xf numFmtId="41" fontId="20" fillId="0" borderId="0" xfId="1" applyFont="1" applyFill="1" applyBorder="1"/>
    <xf numFmtId="0" fontId="21" fillId="0" borderId="0" xfId="0" applyFont="1"/>
    <xf numFmtId="0" fontId="0" fillId="16" borderId="42" xfId="0" applyFill="1" applyBorder="1" applyAlignment="1">
      <alignment horizontal="center"/>
    </xf>
    <xf numFmtId="0" fontId="0" fillId="18" borderId="42" xfId="0" applyFill="1" applyBorder="1"/>
    <xf numFmtId="0" fontId="0" fillId="0" borderId="42" xfId="0" applyBorder="1"/>
    <xf numFmtId="10" fontId="0" fillId="0" borderId="42" xfId="3" applyNumberFormat="1" applyFont="1" applyFill="1" applyBorder="1"/>
    <xf numFmtId="2" fontId="0" fillId="0" borderId="42" xfId="0" applyNumberFormat="1" applyBorder="1" applyAlignment="1">
      <alignment vertical="center"/>
    </xf>
    <xf numFmtId="10" fontId="0" fillId="0" borderId="42" xfId="3" applyNumberFormat="1" applyFont="1" applyBorder="1"/>
    <xf numFmtId="0" fontId="0" fillId="16" borderId="42" xfId="0" applyFill="1" applyBorder="1"/>
    <xf numFmtId="167" fontId="2" fillId="18" borderId="42" xfId="2" applyNumberFormat="1" applyFont="1" applyFill="1" applyBorder="1"/>
    <xf numFmtId="167" fontId="0" fillId="0" borderId="42" xfId="0" applyNumberFormat="1" applyBorder="1"/>
    <xf numFmtId="168" fontId="0" fillId="18" borderId="42" xfId="0" applyNumberFormat="1" applyFill="1" applyBorder="1"/>
    <xf numFmtId="0" fontId="7" fillId="15" borderId="8" xfId="0" applyFont="1" applyFill="1" applyBorder="1" applyAlignment="1">
      <alignment horizontal="center"/>
    </xf>
    <xf numFmtId="0" fontId="8" fillId="0" borderId="7" xfId="0" applyFont="1" applyBorder="1" applyAlignment="1">
      <alignment horizontal="right"/>
    </xf>
    <xf numFmtId="0" fontId="8" fillId="0" borderId="18" xfId="0" applyFont="1" applyBorder="1" applyAlignment="1">
      <alignment horizontal="right"/>
    </xf>
    <xf numFmtId="0" fontId="8" fillId="0" borderId="0" xfId="0" applyFont="1" applyAlignment="1">
      <alignment horizontal="right"/>
    </xf>
    <xf numFmtId="41" fontId="7" fillId="0" borderId="28" xfId="0" applyNumberFormat="1" applyFont="1" applyBorder="1" applyAlignment="1" applyProtection="1">
      <alignment horizontal="right"/>
      <protection hidden="1"/>
    </xf>
    <xf numFmtId="165" fontId="7" fillId="6" borderId="46" xfId="0" applyNumberFormat="1" applyFont="1" applyFill="1" applyBorder="1" applyProtection="1">
      <protection locked="0"/>
    </xf>
    <xf numFmtId="0" fontId="8" fillId="0" borderId="0" xfId="0" applyFont="1" applyAlignment="1">
      <alignment horizontal="center"/>
    </xf>
    <xf numFmtId="0" fontId="8" fillId="0" borderId="22" xfId="0" applyFont="1" applyBorder="1" applyAlignment="1">
      <alignment horizontal="center" wrapText="1"/>
    </xf>
    <xf numFmtId="0" fontId="7" fillId="0" borderId="47" xfId="0" applyFont="1" applyBorder="1"/>
    <xf numFmtId="0" fontId="7" fillId="0" borderId="48" xfId="0" applyFont="1" applyBorder="1"/>
    <xf numFmtId="0" fontId="7" fillId="0" borderId="49" xfId="0" applyFont="1" applyBorder="1"/>
    <xf numFmtId="0" fontId="8" fillId="0" borderId="36" xfId="0" applyFont="1" applyBorder="1" applyAlignment="1">
      <alignment horizontal="center" wrapText="1"/>
    </xf>
    <xf numFmtId="0" fontId="7" fillId="0" borderId="50" xfId="0" applyFont="1" applyBorder="1" applyAlignment="1" applyProtection="1">
      <alignment horizontal="center"/>
      <protection locked="0"/>
    </xf>
    <xf numFmtId="0" fontId="16" fillId="0" borderId="36" xfId="0" applyFont="1" applyBorder="1" applyAlignment="1">
      <alignment horizontal="center" wrapText="1"/>
    </xf>
    <xf numFmtId="0" fontId="6" fillId="0" borderId="21" xfId="0" applyFont="1" applyBorder="1" applyAlignment="1">
      <alignment horizontal="left"/>
    </xf>
    <xf numFmtId="0" fontId="6" fillId="0" borderId="22" xfId="0" applyFont="1" applyBorder="1" applyAlignment="1">
      <alignment horizontal="center"/>
    </xf>
    <xf numFmtId="0" fontId="17" fillId="0" borderId="24" xfId="0" applyFont="1" applyBorder="1" applyAlignment="1">
      <alignment horizontal="left"/>
    </xf>
    <xf numFmtId="0" fontId="6" fillId="0" borderId="19" xfId="0" applyFont="1" applyBorder="1" applyAlignment="1">
      <alignment horizontal="center"/>
    </xf>
    <xf numFmtId="0" fontId="17" fillId="0" borderId="25" xfId="0" applyFont="1" applyBorder="1" applyAlignment="1">
      <alignment horizontal="right"/>
    </xf>
    <xf numFmtId="0" fontId="6" fillId="0" borderId="24" xfId="0" applyFont="1" applyBorder="1" applyAlignment="1">
      <alignment horizontal="left"/>
    </xf>
    <xf numFmtId="41" fontId="6" fillId="0" borderId="1" xfId="0" applyNumberFormat="1" applyFont="1" applyBorder="1" applyAlignment="1" applyProtection="1">
      <alignment horizontal="left"/>
      <protection hidden="1"/>
    </xf>
    <xf numFmtId="41" fontId="6" fillId="0" borderId="6" xfId="0" applyNumberFormat="1" applyFont="1" applyBorder="1" applyAlignment="1" applyProtection="1">
      <alignment horizontal="left"/>
      <protection hidden="1"/>
    </xf>
    <xf numFmtId="41" fontId="6" fillId="0" borderId="26" xfId="0" applyNumberFormat="1" applyFont="1" applyBorder="1" applyAlignment="1" applyProtection="1">
      <alignment horizontal="left"/>
      <protection hidden="1"/>
    </xf>
    <xf numFmtId="41" fontId="6" fillId="0" borderId="30" xfId="0" applyNumberFormat="1" applyFont="1" applyBorder="1" applyAlignment="1" applyProtection="1">
      <alignment horizontal="left"/>
      <protection hidden="1"/>
    </xf>
    <xf numFmtId="41" fontId="17" fillId="13" borderId="5" xfId="0" applyNumberFormat="1" applyFont="1" applyFill="1" applyBorder="1" applyAlignment="1" applyProtection="1">
      <alignment horizontal="right"/>
      <protection hidden="1"/>
    </xf>
    <xf numFmtId="41" fontId="17" fillId="13" borderId="1" xfId="0" applyNumberFormat="1" applyFont="1" applyFill="1" applyBorder="1" applyAlignment="1" applyProtection="1">
      <alignment horizontal="right"/>
      <protection hidden="1"/>
    </xf>
    <xf numFmtId="41" fontId="17" fillId="13" borderId="26" xfId="0" applyNumberFormat="1" applyFont="1" applyFill="1" applyBorder="1" applyAlignment="1" applyProtection="1">
      <alignment horizontal="right"/>
      <protection hidden="1"/>
    </xf>
    <xf numFmtId="41" fontId="17" fillId="13" borderId="31" xfId="0" applyNumberFormat="1" applyFont="1" applyFill="1" applyBorder="1" applyAlignment="1" applyProtection="1">
      <alignment horizontal="right"/>
      <protection hidden="1"/>
    </xf>
    <xf numFmtId="41" fontId="17" fillId="13" borderId="6" xfId="0" applyNumberFormat="1" applyFont="1" applyFill="1" applyBorder="1" applyAlignment="1" applyProtection="1">
      <alignment horizontal="right"/>
      <protection hidden="1"/>
    </xf>
    <xf numFmtId="41" fontId="17" fillId="13" borderId="30" xfId="0" applyNumberFormat="1" applyFont="1" applyFill="1" applyBorder="1" applyAlignment="1" applyProtection="1">
      <alignment horizontal="right"/>
      <protection hidden="1"/>
    </xf>
    <xf numFmtId="0" fontId="17" fillId="13" borderId="51" xfId="0" applyFont="1" applyFill="1" applyBorder="1" applyAlignment="1">
      <alignment horizontal="right"/>
    </xf>
    <xf numFmtId="0" fontId="17" fillId="13" borderId="0" xfId="0" applyFont="1" applyFill="1" applyAlignment="1">
      <alignment horizontal="right"/>
    </xf>
    <xf numFmtId="0" fontId="17" fillId="13" borderId="43" xfId="0" applyFont="1" applyFill="1" applyBorder="1" applyAlignment="1">
      <alignment horizontal="right"/>
    </xf>
    <xf numFmtId="41" fontId="17" fillId="13" borderId="42" xfId="0" applyNumberFormat="1" applyFont="1" applyFill="1" applyBorder="1" applyAlignment="1" applyProtection="1">
      <alignment horizontal="right"/>
      <protection hidden="1"/>
    </xf>
    <xf numFmtId="41" fontId="17" fillId="13" borderId="52" xfId="0" applyNumberFormat="1" applyFont="1" applyFill="1" applyBorder="1" applyAlignment="1" applyProtection="1">
      <alignment horizontal="right"/>
      <protection hidden="1"/>
    </xf>
    <xf numFmtId="0" fontId="18" fillId="0" borderId="0" xfId="0" applyFont="1"/>
    <xf numFmtId="0" fontId="5" fillId="0" borderId="14" xfId="0" applyFont="1" applyBorder="1" applyAlignment="1">
      <alignment horizontal="right"/>
    </xf>
    <xf numFmtId="0" fontId="7" fillId="3" borderId="43" xfId="0" applyFont="1" applyFill="1" applyBorder="1" applyAlignment="1">
      <alignment horizontal="right"/>
    </xf>
    <xf numFmtId="0" fontId="7" fillId="3" borderId="53" xfId="0" applyFont="1" applyFill="1" applyBorder="1" applyAlignment="1">
      <alignment horizontal="right"/>
    </xf>
    <xf numFmtId="0" fontId="7" fillId="3" borderId="54" xfId="0" applyFont="1" applyFill="1" applyBorder="1" applyAlignment="1">
      <alignment horizontal="left"/>
    </xf>
    <xf numFmtId="42" fontId="8" fillId="2" borderId="55" xfId="0" applyNumberFormat="1" applyFont="1" applyFill="1" applyBorder="1" applyAlignment="1" applyProtection="1">
      <alignment horizontal="left"/>
      <protection locked="0"/>
    </xf>
    <xf numFmtId="42" fontId="8" fillId="2" borderId="55" xfId="0" applyNumberFormat="1" applyFont="1" applyFill="1" applyBorder="1" applyProtection="1">
      <protection locked="0"/>
    </xf>
    <xf numFmtId="10" fontId="8" fillId="0" borderId="1" xfId="0" applyNumberFormat="1" applyFont="1" applyBorder="1" applyAlignment="1" applyProtection="1">
      <alignment horizontal="right"/>
      <protection locked="0"/>
    </xf>
    <xf numFmtId="10" fontId="8" fillId="2" borderId="28" xfId="0" applyNumberFormat="1" applyFont="1" applyFill="1" applyBorder="1" applyAlignment="1">
      <alignment horizontal="right"/>
    </xf>
    <xf numFmtId="10" fontId="8" fillId="5" borderId="3" xfId="0" applyNumberFormat="1" applyFont="1" applyFill="1" applyBorder="1" applyAlignment="1">
      <alignment horizontal="right"/>
    </xf>
    <xf numFmtId="10" fontId="8" fillId="2" borderId="56" xfId="0" applyNumberFormat="1" applyFont="1" applyFill="1" applyBorder="1" applyProtection="1">
      <protection locked="0"/>
    </xf>
    <xf numFmtId="1" fontId="7" fillId="0" borderId="4" xfId="0" applyNumberFormat="1" applyFont="1" applyBorder="1"/>
    <xf numFmtId="1" fontId="7" fillId="0" borderId="42" xfId="0" applyNumberFormat="1" applyFont="1" applyBorder="1" applyProtection="1">
      <protection locked="0"/>
    </xf>
    <xf numFmtId="0" fontId="7" fillId="0" borderId="4" xfId="0" applyFont="1" applyBorder="1" applyAlignment="1">
      <alignment horizontal="right"/>
    </xf>
    <xf numFmtId="0" fontId="7" fillId="0" borderId="0" xfId="0" applyFont="1" applyAlignment="1" applyProtection="1">
      <alignment horizontal="center"/>
      <protection locked="0"/>
    </xf>
    <xf numFmtId="0" fontId="8" fillId="0" borderId="42" xfId="0" applyFont="1" applyBorder="1" applyAlignment="1">
      <alignment horizontal="right" wrapText="1"/>
    </xf>
    <xf numFmtId="9" fontId="7" fillId="0" borderId="42" xfId="3" applyFont="1" applyFill="1" applyBorder="1" applyAlignment="1" applyProtection="1">
      <protection locked="0"/>
    </xf>
    <xf numFmtId="0" fontId="8" fillId="0" borderId="20" xfId="0" applyFont="1" applyBorder="1"/>
    <xf numFmtId="10" fontId="8" fillId="2" borderId="42" xfId="0" applyNumberFormat="1" applyFont="1" applyFill="1" applyBorder="1" applyProtection="1">
      <protection locked="0"/>
    </xf>
    <xf numFmtId="0" fontId="6" fillId="0" borderId="22" xfId="0" applyFont="1" applyBorder="1" applyAlignment="1">
      <alignment vertical="center" wrapText="1"/>
    </xf>
    <xf numFmtId="0" fontId="6" fillId="0" borderId="19" xfId="0" applyFont="1" applyBorder="1" applyAlignment="1">
      <alignment vertical="center" wrapText="1"/>
    </xf>
    <xf numFmtId="0" fontId="7" fillId="10" borderId="31" xfId="0" applyFont="1" applyFill="1" applyBorder="1" applyAlignment="1">
      <alignment horizontal="left"/>
    </xf>
    <xf numFmtId="0" fontId="7" fillId="10" borderId="6" xfId="0" applyFont="1" applyFill="1" applyBorder="1" applyAlignment="1">
      <alignment horizontal="left"/>
    </xf>
    <xf numFmtId="0" fontId="8" fillId="9" borderId="57" xfId="0" applyFont="1" applyFill="1" applyBorder="1" applyAlignment="1" applyProtection="1">
      <alignment horizontal="center" vertical="top"/>
      <protection locked="0"/>
    </xf>
    <xf numFmtId="0" fontId="8" fillId="9" borderId="58" xfId="0" applyFont="1" applyFill="1" applyBorder="1" applyAlignment="1" applyProtection="1">
      <alignment horizontal="center" vertical="top"/>
      <protection locked="0"/>
    </xf>
    <xf numFmtId="0" fontId="8" fillId="9" borderId="54" xfId="0" applyFont="1" applyFill="1" applyBorder="1" applyAlignment="1" applyProtection="1">
      <alignment horizontal="center" vertical="top"/>
      <protection locked="0"/>
    </xf>
    <xf numFmtId="0" fontId="8" fillId="9" borderId="7" xfId="0" applyFont="1" applyFill="1" applyBorder="1" applyAlignment="1" applyProtection="1">
      <alignment horizontal="center" vertical="top"/>
      <protection locked="0"/>
    </xf>
    <xf numFmtId="0" fontId="8" fillId="9" borderId="18" xfId="0" applyFont="1" applyFill="1" applyBorder="1" applyAlignment="1" applyProtection="1">
      <alignment horizontal="center" vertical="top"/>
      <protection locked="0"/>
    </xf>
    <xf numFmtId="0" fontId="8" fillId="9" borderId="46" xfId="0" applyFont="1" applyFill="1" applyBorder="1" applyAlignment="1" applyProtection="1">
      <alignment horizontal="center" vertical="top"/>
      <protection locked="0"/>
    </xf>
    <xf numFmtId="0" fontId="7" fillId="14" borderId="18" xfId="0" applyFont="1" applyFill="1" applyBorder="1" applyAlignment="1">
      <alignment horizontal="right"/>
    </xf>
    <xf numFmtId="0" fontId="7" fillId="0" borderId="14" xfId="0" applyFont="1" applyBorder="1" applyAlignment="1">
      <alignment horizontal="right"/>
    </xf>
    <xf numFmtId="0" fontId="8" fillId="0" borderId="6" xfId="0" applyFont="1" applyBorder="1" applyAlignment="1">
      <alignment horizontal="right"/>
    </xf>
    <xf numFmtId="0" fontId="8" fillId="0" borderId="48" xfId="0" applyFont="1" applyBorder="1" applyAlignment="1">
      <alignment horizontal="left"/>
    </xf>
    <xf numFmtId="0" fontId="8" fillId="0" borderId="48" xfId="0" applyFont="1" applyBorder="1" applyAlignment="1">
      <alignment horizontal="right"/>
    </xf>
    <xf numFmtId="0" fontId="8" fillId="0" borderId="59" xfId="0" applyFont="1" applyBorder="1" applyAlignment="1">
      <alignment horizontal="right"/>
    </xf>
    <xf numFmtId="0" fontId="7" fillId="0" borderId="13" xfId="0" applyFont="1" applyBorder="1" applyAlignment="1">
      <alignment horizontal="left"/>
    </xf>
    <xf numFmtId="0" fontId="7" fillId="0" borderId="14" xfId="0" applyFont="1" applyBorder="1" applyAlignment="1">
      <alignment horizontal="left"/>
    </xf>
    <xf numFmtId="0" fontId="7" fillId="0" borderId="15" xfId="0" applyFont="1" applyBorder="1" applyAlignment="1">
      <alignment horizontal="left"/>
    </xf>
    <xf numFmtId="0" fontId="7" fillId="10" borderId="2" xfId="0" applyFont="1" applyFill="1" applyBorder="1" applyAlignment="1">
      <alignment horizontal="left"/>
    </xf>
    <xf numFmtId="0" fontId="7" fillId="10" borderId="3" xfId="0" applyFont="1" applyFill="1" applyBorder="1" applyAlignment="1">
      <alignment horizontal="left"/>
    </xf>
    <xf numFmtId="0" fontId="8" fillId="0" borderId="3" xfId="0" applyFont="1" applyBorder="1" applyAlignment="1">
      <alignment horizontal="right"/>
    </xf>
    <xf numFmtId="0" fontId="7" fillId="0" borderId="0" xfId="0" applyFont="1" applyAlignment="1">
      <alignment horizontal="left"/>
    </xf>
    <xf numFmtId="0" fontId="8" fillId="0" borderId="6" xfId="0" applyFont="1" applyBorder="1" applyAlignment="1">
      <alignment horizontal="left"/>
    </xf>
    <xf numFmtId="0" fontId="7" fillId="0" borderId="18" xfId="0" applyFont="1" applyBorder="1" applyAlignment="1">
      <alignment horizontal="left"/>
    </xf>
    <xf numFmtId="0" fontId="7" fillId="14" borderId="18" xfId="0" applyFont="1" applyFill="1" applyBorder="1" applyAlignment="1">
      <alignment horizontal="left"/>
    </xf>
    <xf numFmtId="0" fontId="0" fillId="0" borderId="0" xfId="0" applyAlignment="1">
      <alignment horizontal="center" vertical="top"/>
    </xf>
    <xf numFmtId="0" fontId="1" fillId="0" borderId="43" xfId="0" applyFont="1" applyBorder="1"/>
    <xf numFmtId="10" fontId="0" fillId="19" borderId="41" xfId="0" applyNumberFormat="1" applyFill="1" applyBorder="1" applyProtection="1">
      <protection locked="0"/>
    </xf>
    <xf numFmtId="10" fontId="0" fillId="19" borderId="0" xfId="0" applyNumberFormat="1" applyFill="1"/>
    <xf numFmtId="6" fontId="0" fillId="0" borderId="0" xfId="0" applyNumberFormat="1"/>
    <xf numFmtId="0" fontId="2" fillId="0" borderId="14" xfId="0" applyFont="1" applyBorder="1"/>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horizontal="left"/>
    </xf>
    <xf numFmtId="0" fontId="1" fillId="0" borderId="0" xfId="0" applyFont="1" applyAlignment="1">
      <alignment horizontal="left"/>
    </xf>
    <xf numFmtId="0" fontId="0" fillId="0" borderId="0" xfId="0" applyAlignment="1">
      <alignment horizontal="right"/>
    </xf>
    <xf numFmtId="0" fontId="0" fillId="0" borderId="0" xfId="0" applyAlignment="1">
      <alignment horizontal="center"/>
    </xf>
    <xf numFmtId="0" fontId="1" fillId="0" borderId="43" xfId="0" applyFont="1" applyBorder="1" applyAlignment="1">
      <alignment horizontal="left"/>
    </xf>
    <xf numFmtId="0" fontId="1" fillId="0" borderId="43" xfId="0" applyFont="1" applyBorder="1" applyAlignment="1">
      <alignment horizontal="center"/>
    </xf>
    <xf numFmtId="0" fontId="14" fillId="8" borderId="0" xfId="0" applyFont="1" applyFill="1" applyAlignment="1">
      <alignment horizontal="right"/>
    </xf>
    <xf numFmtId="0" fontId="14" fillId="8" borderId="0" xfId="0" applyFont="1" applyFill="1" applyAlignment="1">
      <alignment horizontal="center" wrapText="1"/>
    </xf>
    <xf numFmtId="0" fontId="7" fillId="14" borderId="27" xfId="0" applyFont="1" applyFill="1" applyBorder="1" applyAlignment="1">
      <alignment horizontal="left"/>
    </xf>
    <xf numFmtId="0" fontId="7" fillId="14" borderId="4" xfId="0" applyFont="1" applyFill="1" applyBorder="1" applyAlignment="1">
      <alignment horizontal="left"/>
    </xf>
    <xf numFmtId="0" fontId="17" fillId="0" borderId="23" xfId="0" applyFont="1" applyBorder="1" applyAlignment="1">
      <alignment horizontal="center"/>
    </xf>
    <xf numFmtId="0" fontId="17" fillId="0" borderId="25" xfId="0" applyFont="1" applyBorder="1" applyAlignment="1">
      <alignment horizontal="center"/>
    </xf>
    <xf numFmtId="41" fontId="8" fillId="8" borderId="60" xfId="0" applyNumberFormat="1" applyFont="1" applyFill="1" applyBorder="1" applyAlignment="1" applyProtection="1">
      <alignment horizontal="center"/>
      <protection locked="0"/>
    </xf>
    <xf numFmtId="41" fontId="8" fillId="8" borderId="61" xfId="0" applyNumberFormat="1" applyFont="1" applyFill="1" applyBorder="1" applyAlignment="1" applyProtection="1">
      <alignment horizontal="center"/>
      <protection locked="0"/>
    </xf>
    <xf numFmtId="0" fontId="8" fillId="8" borderId="62" xfId="0" applyFont="1" applyFill="1" applyBorder="1" applyAlignment="1" applyProtection="1">
      <alignment horizontal="left"/>
      <protection locked="0"/>
    </xf>
    <xf numFmtId="0" fontId="8" fillId="8" borderId="48" xfId="0" applyFont="1" applyFill="1" applyBorder="1" applyAlignment="1" applyProtection="1">
      <alignment horizontal="left"/>
      <protection locked="0"/>
    </xf>
    <xf numFmtId="0" fontId="8" fillId="8" borderId="63" xfId="0" applyFont="1" applyFill="1" applyBorder="1" applyAlignment="1" applyProtection="1">
      <alignment horizontal="left"/>
      <protection locked="0"/>
    </xf>
    <xf numFmtId="0" fontId="8" fillId="8" borderId="47" xfId="0" applyFont="1" applyFill="1" applyBorder="1" applyAlignment="1" applyProtection="1">
      <alignment horizontal="left"/>
      <protection locked="0"/>
    </xf>
    <xf numFmtId="41" fontId="8" fillId="0" borderId="37" xfId="0" applyNumberFormat="1" applyFont="1" applyBorder="1" applyAlignment="1">
      <alignment horizontal="center"/>
    </xf>
    <xf numFmtId="41" fontId="8" fillId="0" borderId="39" xfId="0" applyNumberFormat="1" applyFont="1" applyBorder="1" applyAlignment="1">
      <alignment horizontal="center"/>
    </xf>
    <xf numFmtId="41" fontId="8" fillId="0" borderId="25" xfId="0" applyNumberFormat="1" applyFont="1" applyBorder="1" applyAlignment="1">
      <alignment horizontal="center"/>
    </xf>
    <xf numFmtId="41" fontId="8" fillId="2" borderId="60" xfId="0" applyNumberFormat="1" applyFont="1" applyFill="1" applyBorder="1" applyAlignment="1" applyProtection="1">
      <alignment horizontal="center"/>
      <protection locked="0"/>
    </xf>
    <xf numFmtId="41" fontId="8" fillId="2" borderId="61" xfId="0" applyNumberFormat="1" applyFont="1" applyFill="1" applyBorder="1" applyAlignment="1" applyProtection="1">
      <alignment horizontal="center"/>
      <protection locked="0"/>
    </xf>
    <xf numFmtId="0" fontId="7" fillId="0" borderId="27" xfId="0" applyFont="1" applyBorder="1" applyAlignment="1">
      <alignment horizontal="left"/>
    </xf>
    <xf numFmtId="0" fontId="7" fillId="0" borderId="4" xfId="0" applyFont="1" applyBorder="1" applyAlignment="1">
      <alignment horizontal="left"/>
    </xf>
    <xf numFmtId="0" fontId="8" fillId="2" borderId="47" xfId="0" applyFont="1" applyFill="1" applyBorder="1" applyAlignment="1" applyProtection="1">
      <alignment horizontal="left"/>
      <protection locked="0"/>
    </xf>
    <xf numFmtId="0" fontId="8" fillId="2" borderId="48" xfId="0" applyFont="1" applyFill="1" applyBorder="1" applyAlignment="1" applyProtection="1">
      <alignment horizontal="left"/>
      <protection locked="0"/>
    </xf>
    <xf numFmtId="0" fontId="8" fillId="2" borderId="63" xfId="0" applyFont="1" applyFill="1" applyBorder="1" applyAlignment="1" applyProtection="1">
      <alignment horizontal="left"/>
      <protection locked="0"/>
    </xf>
    <xf numFmtId="41" fontId="8" fillId="8" borderId="36" xfId="0" applyNumberFormat="1" applyFont="1" applyFill="1" applyBorder="1" applyAlignment="1" applyProtection="1">
      <alignment horizontal="center"/>
      <protection locked="0"/>
    </xf>
    <xf numFmtId="41" fontId="8" fillId="8" borderId="19" xfId="0" applyNumberFormat="1" applyFont="1" applyFill="1" applyBorder="1" applyAlignment="1" applyProtection="1">
      <alignment horizontal="center"/>
      <protection locked="0"/>
    </xf>
    <xf numFmtId="41" fontId="8" fillId="8" borderId="38" xfId="0" applyNumberFormat="1" applyFont="1" applyFill="1" applyBorder="1" applyAlignment="1" applyProtection="1">
      <alignment horizontal="center"/>
      <protection locked="0"/>
    </xf>
    <xf numFmtId="41" fontId="8" fillId="2" borderId="36" xfId="0" applyNumberFormat="1" applyFont="1" applyFill="1" applyBorder="1" applyAlignment="1" applyProtection="1">
      <alignment horizontal="center"/>
      <protection locked="0"/>
    </xf>
    <xf numFmtId="41" fontId="8" fillId="2" borderId="38" xfId="0" applyNumberFormat="1" applyFont="1" applyFill="1" applyBorder="1" applyAlignment="1" applyProtection="1">
      <alignment horizontal="center"/>
      <protection locked="0"/>
    </xf>
    <xf numFmtId="41" fontId="8" fillId="8" borderId="64" xfId="0" applyNumberFormat="1" applyFont="1" applyFill="1" applyBorder="1" applyAlignment="1" applyProtection="1">
      <alignment horizontal="center"/>
      <protection locked="0"/>
    </xf>
    <xf numFmtId="41" fontId="8" fillId="8" borderId="65" xfId="0" applyNumberFormat="1" applyFont="1" applyFill="1" applyBorder="1" applyAlignment="1" applyProtection="1">
      <alignment horizontal="center"/>
      <protection locked="0"/>
    </xf>
    <xf numFmtId="41" fontId="8" fillId="8" borderId="66" xfId="0" applyNumberFormat="1" applyFont="1" applyFill="1" applyBorder="1" applyAlignment="1" applyProtection="1">
      <alignment horizontal="center"/>
      <protection locked="0"/>
    </xf>
    <xf numFmtId="0" fontId="8" fillId="0" borderId="67" xfId="0" applyFont="1" applyBorder="1" applyAlignment="1">
      <alignment horizontal="center"/>
    </xf>
    <xf numFmtId="0" fontId="8" fillId="0" borderId="54" xfId="0" applyFont="1" applyBorder="1" applyAlignment="1">
      <alignment horizontal="center"/>
    </xf>
    <xf numFmtId="0" fontId="7" fillId="0" borderId="68" xfId="0" applyFont="1" applyBorder="1" applyAlignment="1">
      <alignment horizontal="right"/>
    </xf>
    <xf numFmtId="0" fontId="7" fillId="0" borderId="43" xfId="0" applyFont="1" applyBorder="1" applyAlignment="1">
      <alignment horizontal="right"/>
    </xf>
    <xf numFmtId="0" fontId="7" fillId="0" borderId="61" xfId="0" applyFont="1" applyBorder="1" applyAlignment="1">
      <alignment horizontal="right"/>
    </xf>
    <xf numFmtId="0" fontId="8" fillId="0" borderId="57" xfId="0" applyFont="1" applyBorder="1" applyAlignment="1">
      <alignment horizontal="right"/>
    </xf>
    <xf numFmtId="0" fontId="8" fillId="0" borderId="58" xfId="0" applyFont="1" applyBorder="1" applyAlignment="1">
      <alignment horizontal="right"/>
    </xf>
    <xf numFmtId="0" fontId="8" fillId="0" borderId="54" xfId="0" applyFont="1" applyBorder="1" applyAlignment="1">
      <alignment horizontal="right"/>
    </xf>
    <xf numFmtId="3" fontId="7" fillId="0" borderId="4" xfId="0" applyNumberFormat="1" applyFont="1" applyBorder="1" applyAlignment="1" applyProtection="1">
      <alignment horizontal="right"/>
      <protection hidden="1"/>
    </xf>
    <xf numFmtId="0" fontId="7" fillId="0" borderId="4" xfId="0" applyFont="1" applyBorder="1" applyAlignment="1">
      <alignment horizontal="right"/>
    </xf>
    <xf numFmtId="0" fontId="8" fillId="0" borderId="77" xfId="0" applyFont="1" applyBorder="1" applyAlignment="1">
      <alignment horizontal="center"/>
    </xf>
    <xf numFmtId="0" fontId="8" fillId="0" borderId="46" xfId="0" applyFont="1" applyBorder="1" applyAlignment="1">
      <alignment horizontal="center"/>
    </xf>
    <xf numFmtId="0" fontId="8" fillId="0" borderId="13"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8" fillId="2" borderId="62" xfId="0" applyFont="1" applyFill="1" applyBorder="1" applyAlignment="1" applyProtection="1">
      <alignment horizontal="left"/>
      <protection locked="0"/>
    </xf>
    <xf numFmtId="0" fontId="5" fillId="0" borderId="14" xfId="0" applyFont="1" applyBorder="1" applyAlignment="1">
      <alignment horizontal="right"/>
    </xf>
    <xf numFmtId="0" fontId="4" fillId="0" borderId="14" xfId="0" applyFont="1" applyBorder="1" applyAlignment="1">
      <alignment horizontal="right"/>
    </xf>
    <xf numFmtId="0" fontId="1" fillId="0" borderId="14" xfId="0" applyFont="1" applyBorder="1" applyAlignment="1">
      <alignment horizontal="right"/>
    </xf>
    <xf numFmtId="0" fontId="6" fillId="0" borderId="22" xfId="0" applyFont="1" applyBorder="1" applyAlignment="1">
      <alignment horizontal="center" wrapText="1"/>
    </xf>
    <xf numFmtId="0" fontId="6" fillId="0" borderId="19" xfId="0" applyFont="1" applyBorder="1" applyAlignment="1">
      <alignment horizontal="center" wrapText="1"/>
    </xf>
    <xf numFmtId="0" fontId="17" fillId="0" borderId="69" xfId="0" applyFont="1" applyBorder="1" applyAlignment="1">
      <alignment horizontal="right"/>
    </xf>
    <xf numFmtId="0" fontId="17" fillId="0" borderId="53" xfId="0" applyFont="1" applyBorder="1" applyAlignment="1">
      <alignment horizontal="right"/>
    </xf>
    <xf numFmtId="0" fontId="17" fillId="0" borderId="60" xfId="0" applyFont="1" applyBorder="1" applyAlignment="1">
      <alignment horizontal="right"/>
    </xf>
    <xf numFmtId="0" fontId="17" fillId="0" borderId="68" xfId="0" applyFont="1" applyBorder="1" applyAlignment="1">
      <alignment horizontal="right"/>
    </xf>
    <xf numFmtId="0" fontId="17" fillId="0" borderId="43" xfId="0" applyFont="1" applyBorder="1" applyAlignment="1">
      <alignment horizontal="right"/>
    </xf>
    <xf numFmtId="0" fontId="17" fillId="0" borderId="61" xfId="0" applyFont="1" applyBorder="1" applyAlignment="1">
      <alignment horizontal="right"/>
    </xf>
    <xf numFmtId="0" fontId="17" fillId="0" borderId="47" xfId="0" applyFont="1" applyBorder="1" applyAlignment="1">
      <alignment horizontal="left"/>
    </xf>
    <xf numFmtId="0" fontId="17" fillId="0" borderId="48" xfId="0" applyFont="1" applyBorder="1" applyAlignment="1">
      <alignment horizontal="left"/>
    </xf>
    <xf numFmtId="0" fontId="17" fillId="0" borderId="49" xfId="0" applyFont="1" applyBorder="1" applyAlignment="1">
      <alignment horizontal="left"/>
    </xf>
    <xf numFmtId="0" fontId="6" fillId="0" borderId="19" xfId="0" applyFont="1" applyBorder="1" applyAlignment="1">
      <alignment horizontal="center"/>
    </xf>
    <xf numFmtId="0" fontId="6" fillId="0" borderId="38" xfId="0" applyFont="1" applyBorder="1" applyAlignment="1">
      <alignment horizontal="center"/>
    </xf>
    <xf numFmtId="0" fontId="6" fillId="0" borderId="38" xfId="0" applyFont="1" applyBorder="1" applyAlignment="1">
      <alignment horizontal="center" wrapText="1"/>
    </xf>
    <xf numFmtId="0" fontId="6" fillId="0" borderId="22" xfId="0" applyFont="1" applyBorder="1" applyAlignment="1">
      <alignment horizontal="center"/>
    </xf>
    <xf numFmtId="0" fontId="7" fillId="3" borderId="70" xfId="0" applyFont="1" applyFill="1" applyBorder="1" applyAlignment="1">
      <alignment horizontal="left"/>
    </xf>
    <xf numFmtId="0" fontId="7" fillId="3" borderId="71" xfId="0" applyFont="1" applyFill="1" applyBorder="1" applyAlignment="1">
      <alignment horizontal="left"/>
    </xf>
    <xf numFmtId="0" fontId="7" fillId="3" borderId="72" xfId="0" applyFont="1" applyFill="1" applyBorder="1" applyAlignment="1">
      <alignment horizontal="left"/>
    </xf>
    <xf numFmtId="0" fontId="17" fillId="13" borderId="68" xfId="0" applyFont="1" applyFill="1" applyBorder="1" applyAlignment="1">
      <alignment horizontal="right"/>
    </xf>
    <xf numFmtId="0" fontId="17" fillId="13" borderId="43" xfId="0" applyFont="1" applyFill="1" applyBorder="1" applyAlignment="1">
      <alignment horizontal="right"/>
    </xf>
    <xf numFmtId="0" fontId="17" fillId="13" borderId="73" xfId="0" applyFont="1" applyFill="1" applyBorder="1" applyAlignment="1">
      <alignment horizontal="right"/>
    </xf>
    <xf numFmtId="0" fontId="8" fillId="0" borderId="17" xfId="0" applyFont="1" applyBorder="1" applyAlignment="1">
      <alignment horizontal="right"/>
    </xf>
    <xf numFmtId="0" fontId="8" fillId="0" borderId="4" xfId="0" applyFont="1" applyBorder="1" applyAlignment="1">
      <alignment horizontal="right"/>
    </xf>
    <xf numFmtId="0" fontId="7" fillId="3" borderId="13" xfId="0" applyFont="1" applyFill="1" applyBorder="1" applyAlignment="1">
      <alignment horizontal="left"/>
    </xf>
    <xf numFmtId="0" fontId="7" fillId="3" borderId="15" xfId="0" applyFont="1" applyFill="1" applyBorder="1" applyAlignment="1">
      <alignment horizontal="left"/>
    </xf>
    <xf numFmtId="0" fontId="7" fillId="0" borderId="17" xfId="0" applyFont="1" applyBorder="1" applyAlignment="1">
      <alignment horizontal="center"/>
    </xf>
    <xf numFmtId="0" fontId="7" fillId="0" borderId="4" xfId="0" applyFont="1" applyBorder="1" applyAlignment="1">
      <alignment horizontal="center"/>
    </xf>
    <xf numFmtId="0" fontId="7" fillId="6" borderId="3" xfId="0" applyFont="1" applyFill="1" applyBorder="1" applyAlignment="1" applyProtection="1">
      <alignment horizontal="left"/>
      <protection locked="0"/>
    </xf>
    <xf numFmtId="0" fontId="8" fillId="0" borderId="28" xfId="0" applyFont="1" applyBorder="1" applyAlignment="1">
      <alignment horizontal="right"/>
    </xf>
    <xf numFmtId="0" fontId="17" fillId="0" borderId="27" xfId="0" applyFont="1" applyBorder="1" applyAlignment="1">
      <alignment horizontal="left"/>
    </xf>
    <xf numFmtId="0" fontId="17" fillId="0" borderId="4" xfId="0" applyFont="1" applyBorder="1" applyAlignment="1">
      <alignment horizontal="left"/>
    </xf>
    <xf numFmtId="0" fontId="17" fillId="0" borderId="28" xfId="0" applyFont="1" applyBorder="1" applyAlignment="1">
      <alignment horizontal="left"/>
    </xf>
    <xf numFmtId="0" fontId="7" fillId="0" borderId="23" xfId="0" applyFont="1" applyBorder="1" applyAlignment="1">
      <alignment horizontal="center" wrapText="1"/>
    </xf>
    <xf numFmtId="0" fontId="7" fillId="0" borderId="25" xfId="0" applyFont="1" applyBorder="1" applyAlignment="1">
      <alignment horizontal="center" wrapText="1"/>
    </xf>
    <xf numFmtId="0" fontId="7" fillId="0" borderId="28" xfId="0" applyFont="1" applyBorder="1" applyAlignment="1">
      <alignment horizontal="center"/>
    </xf>
    <xf numFmtId="41" fontId="8" fillId="0" borderId="17" xfId="0" applyNumberFormat="1" applyFont="1" applyBorder="1" applyAlignment="1">
      <alignment horizontal="center"/>
    </xf>
    <xf numFmtId="41" fontId="8" fillId="0" borderId="28" xfId="0" applyNumberFormat="1" applyFont="1" applyBorder="1" applyAlignment="1">
      <alignment horizontal="center"/>
    </xf>
    <xf numFmtId="0" fontId="8" fillId="6" borderId="3" xfId="0" applyFont="1" applyFill="1" applyBorder="1" applyAlignment="1" applyProtection="1">
      <alignment horizontal="left" wrapText="1"/>
      <protection locked="0"/>
    </xf>
    <xf numFmtId="0" fontId="7" fillId="0" borderId="28" xfId="0" applyFont="1" applyBorder="1" applyAlignment="1">
      <alignment horizontal="right"/>
    </xf>
    <xf numFmtId="0" fontId="7" fillId="0" borderId="69" xfId="0" applyFont="1" applyBorder="1" applyAlignment="1">
      <alignment horizontal="right"/>
    </xf>
    <xf numFmtId="0" fontId="7" fillId="0" borderId="53" xfId="0" applyFont="1" applyBorder="1" applyAlignment="1">
      <alignment horizontal="right"/>
    </xf>
    <xf numFmtId="0" fontId="7" fillId="0" borderId="69" xfId="0" applyFont="1" applyBorder="1" applyAlignment="1">
      <alignment horizontal="left" vertical="center"/>
    </xf>
    <xf numFmtId="0" fontId="7" fillId="0" borderId="74" xfId="0" applyFont="1" applyBorder="1" applyAlignment="1">
      <alignment horizontal="left" vertical="center"/>
    </xf>
    <xf numFmtId="0" fontId="7" fillId="0" borderId="68" xfId="0" applyFont="1" applyBorder="1" applyAlignment="1">
      <alignment horizontal="left" vertical="center"/>
    </xf>
    <xf numFmtId="0" fontId="7" fillId="0" borderId="75" xfId="0" applyFont="1" applyBorder="1" applyAlignment="1">
      <alignment horizontal="left" vertical="center"/>
    </xf>
    <xf numFmtId="0" fontId="8" fillId="0" borderId="78" xfId="0" applyFont="1" applyBorder="1" applyAlignment="1">
      <alignment horizontal="left"/>
    </xf>
    <xf numFmtId="0" fontId="8" fillId="0" borderId="48" xfId="0" applyFont="1" applyBorder="1" applyAlignment="1">
      <alignment horizontal="left"/>
    </xf>
    <xf numFmtId="0" fontId="17" fillId="13" borderId="69" xfId="0" applyFont="1" applyFill="1" applyBorder="1" applyAlignment="1">
      <alignment horizontal="right"/>
    </xf>
    <xf numFmtId="0" fontId="17" fillId="13" borderId="53" xfId="0" applyFont="1" applyFill="1" applyBorder="1" applyAlignment="1">
      <alignment horizontal="right"/>
    </xf>
    <xf numFmtId="0" fontId="17" fillId="13" borderId="76" xfId="0" applyFont="1" applyFill="1" applyBorder="1" applyAlignment="1">
      <alignment horizontal="right"/>
    </xf>
    <xf numFmtId="0" fontId="7" fillId="0" borderId="69" xfId="0" applyFont="1" applyBorder="1" applyAlignment="1">
      <alignment horizontal="left" vertical="center" wrapText="1"/>
    </xf>
    <xf numFmtId="0" fontId="7" fillId="0" borderId="74" xfId="0" applyFont="1" applyBorder="1" applyAlignment="1">
      <alignment horizontal="left" vertical="center" wrapText="1"/>
    </xf>
    <xf numFmtId="0" fontId="7" fillId="0" borderId="68" xfId="0" applyFont="1" applyBorder="1" applyAlignment="1">
      <alignment horizontal="left" vertical="center" wrapText="1"/>
    </xf>
    <xf numFmtId="0" fontId="7" fillId="0" borderId="75" xfId="0" applyFont="1" applyBorder="1" applyAlignment="1">
      <alignment horizontal="left" vertical="center" wrapText="1"/>
    </xf>
    <xf numFmtId="0" fontId="7" fillId="0" borderId="51" xfId="0" applyFont="1" applyBorder="1" applyAlignment="1">
      <alignment horizontal="left" vertical="center"/>
    </xf>
    <xf numFmtId="0" fontId="7" fillId="0" borderId="79" xfId="0" applyFont="1" applyBorder="1" applyAlignment="1">
      <alignment horizontal="left" vertical="center"/>
    </xf>
    <xf numFmtId="0" fontId="8" fillId="0" borderId="47" xfId="0" applyFont="1" applyBorder="1" applyAlignment="1">
      <alignment horizontal="left"/>
    </xf>
    <xf numFmtId="0" fontId="8" fillId="0" borderId="70" xfId="0" applyFont="1" applyBorder="1" applyAlignment="1">
      <alignment horizontal="left"/>
    </xf>
    <xf numFmtId="0" fontId="8" fillId="0" borderId="71" xfId="0" applyFont="1" applyBorder="1" applyAlignment="1">
      <alignment horizontal="left"/>
    </xf>
    <xf numFmtId="0" fontId="8" fillId="0" borderId="72" xfId="0" applyFont="1" applyBorder="1" applyAlignment="1">
      <alignment horizontal="left"/>
    </xf>
    <xf numFmtId="0" fontId="7" fillId="0" borderId="3" xfId="0" applyFont="1" applyBorder="1" applyAlignment="1">
      <alignment horizontal="left"/>
    </xf>
    <xf numFmtId="0" fontId="7" fillId="3" borderId="68" xfId="0" applyFont="1" applyFill="1" applyBorder="1" applyAlignment="1">
      <alignment horizontal="right"/>
    </xf>
    <xf numFmtId="0" fontId="7" fillId="3" borderId="43" xfId="0" applyFont="1" applyFill="1" applyBorder="1" applyAlignment="1">
      <alignment horizontal="right"/>
    </xf>
    <xf numFmtId="49" fontId="8" fillId="0" borderId="19" xfId="0" applyNumberFormat="1" applyFont="1" applyBorder="1" applyAlignment="1">
      <alignment horizontal="left"/>
    </xf>
    <xf numFmtId="0" fontId="7" fillId="0" borderId="17" xfId="0" applyFont="1" applyBorder="1" applyAlignment="1">
      <alignment horizontal="right"/>
    </xf>
    <xf numFmtId="0" fontId="7" fillId="3" borderId="69" xfId="0" applyFont="1" applyFill="1" applyBorder="1" applyAlignment="1">
      <alignment horizontal="right"/>
    </xf>
    <xf numFmtId="0" fontId="7" fillId="3" borderId="53" xfId="0" applyFont="1" applyFill="1" applyBorder="1" applyAlignment="1">
      <alignment horizontal="right"/>
    </xf>
    <xf numFmtId="0" fontId="8" fillId="0" borderId="2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2" xfId="0" applyFont="1" applyBorder="1" applyAlignment="1">
      <alignment horizontal="center"/>
    </xf>
    <xf numFmtId="0" fontId="8" fillId="0" borderId="19" xfId="0" applyFont="1" applyBorder="1" applyAlignment="1">
      <alignment horizontal="center"/>
    </xf>
    <xf numFmtId="0" fontId="8" fillId="0" borderId="22" xfId="0" applyFont="1" applyBorder="1" applyAlignment="1">
      <alignment horizontal="center" wrapText="1"/>
    </xf>
    <xf numFmtId="0" fontId="8" fillId="0" borderId="19" xfId="0" applyFont="1" applyBorder="1" applyAlignment="1">
      <alignment horizontal="center" wrapText="1"/>
    </xf>
    <xf numFmtId="0" fontId="8" fillId="0" borderId="38" xfId="0" applyFont="1" applyBorder="1" applyAlignment="1">
      <alignment horizontal="center"/>
    </xf>
    <xf numFmtId="0" fontId="7" fillId="0" borderId="47" xfId="0" applyFont="1" applyBorder="1" applyAlignment="1">
      <alignment horizontal="left"/>
    </xf>
    <xf numFmtId="0" fontId="7" fillId="0" borderId="48" xfId="0" applyFont="1" applyBorder="1" applyAlignment="1">
      <alignment horizontal="left"/>
    </xf>
    <xf numFmtId="0" fontId="7" fillId="0" borderId="49" xfId="0" applyFont="1" applyBorder="1" applyAlignment="1">
      <alignment horizontal="left"/>
    </xf>
    <xf numFmtId="0" fontId="8" fillId="0" borderId="70" xfId="0" applyFont="1" applyBorder="1" applyAlignment="1">
      <alignment horizontal="right"/>
    </xf>
    <xf numFmtId="0" fontId="8" fillId="0" borderId="71" xfId="0" applyFont="1" applyBorder="1" applyAlignment="1">
      <alignment horizontal="right"/>
    </xf>
    <xf numFmtId="0" fontId="8" fillId="0" borderId="11" xfId="0" applyFont="1" applyBorder="1" applyAlignment="1">
      <alignment horizontal="center"/>
    </xf>
    <xf numFmtId="0" fontId="7" fillId="10" borderId="31" xfId="0" applyFont="1" applyFill="1" applyBorder="1" applyAlignment="1">
      <alignment horizontal="right"/>
    </xf>
    <xf numFmtId="0" fontId="7" fillId="10" borderId="6" xfId="0" applyFont="1" applyFill="1" applyBorder="1" applyAlignment="1">
      <alignment horizontal="right"/>
    </xf>
    <xf numFmtId="0" fontId="7" fillId="0" borderId="13" xfId="0" applyFont="1" applyBorder="1" applyAlignment="1">
      <alignment horizontal="right"/>
    </xf>
    <xf numFmtId="0" fontId="7" fillId="0" borderId="14" xfId="0" applyFont="1" applyBorder="1" applyAlignment="1">
      <alignment horizontal="right"/>
    </xf>
    <xf numFmtId="0" fontId="7" fillId="0" borderId="7" xfId="0" applyFont="1" applyBorder="1" applyAlignment="1">
      <alignment horizontal="right"/>
    </xf>
    <xf numFmtId="0" fontId="7" fillId="0" borderId="18" xfId="0" applyFont="1" applyBorder="1" applyAlignment="1">
      <alignment horizontal="right"/>
    </xf>
    <xf numFmtId="0" fontId="8" fillId="9" borderId="80" xfId="0" applyFont="1" applyFill="1" applyBorder="1" applyAlignment="1" applyProtection="1">
      <alignment horizontal="center" vertical="top"/>
      <protection locked="0"/>
    </xf>
    <xf numFmtId="0" fontId="8" fillId="9" borderId="11" xfId="0" applyFont="1" applyFill="1" applyBorder="1" applyAlignment="1" applyProtection="1">
      <alignment horizontal="center" vertical="top"/>
      <protection locked="0"/>
    </xf>
    <xf numFmtId="0" fontId="8" fillId="9" borderId="81" xfId="0" applyFont="1" applyFill="1" applyBorder="1" applyAlignment="1" applyProtection="1">
      <alignment horizontal="center" vertical="top"/>
      <protection locked="0"/>
    </xf>
    <xf numFmtId="0" fontId="8" fillId="9" borderId="12" xfId="0" applyFont="1" applyFill="1" applyBorder="1" applyAlignment="1" applyProtection="1">
      <alignment horizontal="center" vertical="top"/>
      <protection locked="0"/>
    </xf>
    <xf numFmtId="0" fontId="8" fillId="0" borderId="12" xfId="0" applyFont="1" applyBorder="1" applyAlignment="1">
      <alignment horizontal="center"/>
    </xf>
    <xf numFmtId="0" fontId="7" fillId="10" borderId="2" xfId="0" applyFont="1" applyFill="1" applyBorder="1" applyAlignment="1">
      <alignment horizontal="right"/>
    </xf>
    <xf numFmtId="0" fontId="7" fillId="10" borderId="3" xfId="0" applyFont="1" applyFill="1" applyBorder="1" applyAlignment="1">
      <alignment horizontal="right"/>
    </xf>
    <xf numFmtId="0" fontId="8" fillId="9" borderId="82" xfId="0" applyFont="1" applyFill="1" applyBorder="1" applyAlignment="1" applyProtection="1">
      <alignment horizontal="center" vertical="top"/>
      <protection locked="0"/>
    </xf>
    <xf numFmtId="0" fontId="8" fillId="9" borderId="83" xfId="0" applyFont="1" applyFill="1" applyBorder="1" applyAlignment="1" applyProtection="1">
      <alignment horizontal="center" vertical="top"/>
      <protection locked="0"/>
    </xf>
    <xf numFmtId="0" fontId="8" fillId="9" borderId="84" xfId="0" applyFont="1" applyFill="1" applyBorder="1" applyAlignment="1" applyProtection="1">
      <alignment horizontal="center" vertical="top"/>
      <protection locked="0"/>
    </xf>
    <xf numFmtId="0" fontId="8" fillId="9" borderId="85" xfId="0" applyFont="1" applyFill="1" applyBorder="1" applyAlignment="1" applyProtection="1">
      <alignment horizontal="center" vertical="top"/>
      <protection locked="0"/>
    </xf>
    <xf numFmtId="0" fontId="8" fillId="9" borderId="86" xfId="0" applyFont="1" applyFill="1" applyBorder="1" applyAlignment="1" applyProtection="1">
      <alignment horizontal="center" vertical="top"/>
      <protection locked="0"/>
    </xf>
    <xf numFmtId="0" fontId="8" fillId="9" borderId="87" xfId="0" applyFont="1" applyFill="1" applyBorder="1" applyAlignment="1" applyProtection="1">
      <alignment horizontal="center" vertical="top"/>
      <protection locked="0"/>
    </xf>
    <xf numFmtId="0" fontId="8" fillId="0" borderId="3" xfId="0" applyFont="1" applyBorder="1" applyAlignment="1">
      <alignment horizontal="left" wrapText="1"/>
    </xf>
    <xf numFmtId="0" fontId="7" fillId="0" borderId="69" xfId="0" applyFont="1" applyBorder="1" applyAlignment="1">
      <alignment horizontal="left"/>
    </xf>
    <xf numFmtId="0" fontId="7" fillId="0" borderId="53" xfId="0" applyFont="1" applyBorder="1" applyAlignment="1">
      <alignment horizontal="left"/>
    </xf>
    <xf numFmtId="0" fontId="7" fillId="0" borderId="60" xfId="0" applyFont="1" applyBorder="1" applyAlignment="1">
      <alignment horizontal="left"/>
    </xf>
    <xf numFmtId="0" fontId="7" fillId="0" borderId="28" xfId="0" applyFont="1" applyBorder="1" applyAlignment="1">
      <alignment horizontal="left"/>
    </xf>
    <xf numFmtId="41" fontId="22" fillId="0" borderId="88" xfId="1" applyFont="1" applyBorder="1" applyAlignment="1">
      <alignment horizontal="center"/>
    </xf>
    <xf numFmtId="41" fontId="22" fillId="0" borderId="89" xfId="1" applyFont="1" applyBorder="1" applyAlignment="1">
      <alignment horizontal="center"/>
    </xf>
    <xf numFmtId="41" fontId="22" fillId="0" borderId="90" xfId="1" applyFont="1" applyBorder="1" applyAlignment="1">
      <alignment horizontal="center"/>
    </xf>
  </cellXfs>
  <cellStyles count="4">
    <cellStyle name="Comma [0]" xfId="1" builtinId="6"/>
    <cellStyle name="Currency" xfId="2" builtinId="4"/>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J51"/>
  <sheetViews>
    <sheetView showGridLines="0" workbookViewId="0">
      <selection activeCell="B3" sqref="B3"/>
    </sheetView>
  </sheetViews>
  <sheetFormatPr defaultRowHeight="12.75"/>
  <cols>
    <col min="1" max="1" width="2" bestFit="1" customWidth="1"/>
  </cols>
  <sheetData>
    <row r="1" spans="1:10" ht="22.5" customHeight="1">
      <c r="A1" s="303"/>
      <c r="B1" s="3"/>
      <c r="C1" s="3"/>
      <c r="D1" s="3"/>
      <c r="E1" s="3"/>
      <c r="F1" s="3"/>
      <c r="G1" s="3"/>
      <c r="H1" s="3"/>
      <c r="I1" s="3"/>
      <c r="J1" s="3"/>
    </row>
    <row r="2" spans="1:10" ht="22.5" customHeight="1">
      <c r="A2" s="303"/>
      <c r="B2" s="311" t="s">
        <v>0</v>
      </c>
      <c r="C2" s="311"/>
      <c r="D2" s="311"/>
      <c r="E2" s="311"/>
      <c r="F2" s="311"/>
      <c r="G2" s="311"/>
      <c r="H2" s="311"/>
      <c r="I2" s="311"/>
      <c r="J2" s="311"/>
    </row>
    <row r="3" spans="1:10" ht="15" customHeight="1">
      <c r="A3" s="303"/>
      <c r="B3" s="3"/>
      <c r="C3" s="3"/>
      <c r="D3" s="3"/>
      <c r="E3" s="3"/>
      <c r="F3" s="3"/>
      <c r="G3" s="3"/>
      <c r="H3" s="3"/>
      <c r="I3" s="3"/>
      <c r="J3" s="3"/>
    </row>
    <row r="4" spans="1:10" ht="42.75" customHeight="1">
      <c r="A4" s="303">
        <v>1</v>
      </c>
      <c r="B4" s="309" t="s">
        <v>1</v>
      </c>
      <c r="C4" s="309"/>
      <c r="D4" s="309"/>
      <c r="E4" s="309"/>
      <c r="F4" s="309"/>
      <c r="G4" s="309"/>
      <c r="H4" s="309"/>
      <c r="I4" s="309"/>
      <c r="J4" s="309"/>
    </row>
    <row r="5" spans="1:10" ht="42.75" customHeight="1">
      <c r="A5" s="303">
        <v>2</v>
      </c>
      <c r="B5" s="309" t="s">
        <v>2</v>
      </c>
      <c r="C5" s="309"/>
      <c r="D5" s="309"/>
      <c r="E5" s="309"/>
      <c r="F5" s="309"/>
      <c r="G5" s="309"/>
      <c r="H5" s="309"/>
      <c r="I5" s="309"/>
      <c r="J5" s="3"/>
    </row>
    <row r="6" spans="1:10" ht="42.75" customHeight="1">
      <c r="A6" s="303">
        <v>3</v>
      </c>
      <c r="B6" s="309" t="s">
        <v>3</v>
      </c>
      <c r="C6" s="309"/>
      <c r="D6" s="309"/>
      <c r="E6" s="309"/>
      <c r="F6" s="309"/>
      <c r="G6" s="309"/>
      <c r="H6" s="309"/>
      <c r="I6" s="309"/>
      <c r="J6" s="309"/>
    </row>
    <row r="7" spans="1:10" ht="113.25" customHeight="1">
      <c r="A7" s="303">
        <v>3</v>
      </c>
      <c r="B7" s="309" t="s">
        <v>4</v>
      </c>
      <c r="C7" s="309"/>
      <c r="D7" s="309"/>
      <c r="E7" s="309"/>
      <c r="F7" s="309"/>
      <c r="G7" s="309"/>
      <c r="H7" s="309"/>
      <c r="I7" s="309"/>
      <c r="J7" s="309"/>
    </row>
    <row r="8" spans="1:10" ht="96" customHeight="1">
      <c r="A8" s="303">
        <v>4</v>
      </c>
      <c r="B8" s="309" t="s">
        <v>5</v>
      </c>
      <c r="C8" s="309"/>
      <c r="D8" s="309"/>
      <c r="E8" s="309"/>
      <c r="F8" s="309"/>
      <c r="G8" s="309"/>
      <c r="H8" s="309"/>
      <c r="I8" s="309"/>
      <c r="J8" s="309"/>
    </row>
    <row r="9" spans="1:10" ht="42.75" customHeight="1">
      <c r="A9" s="303">
        <v>5</v>
      </c>
      <c r="B9" s="309" t="s">
        <v>6</v>
      </c>
      <c r="C9" s="309"/>
      <c r="D9" s="309"/>
      <c r="E9" s="309"/>
      <c r="F9" s="309"/>
      <c r="G9" s="309"/>
      <c r="H9" s="309"/>
      <c r="I9" s="309"/>
      <c r="J9" s="309"/>
    </row>
    <row r="10" spans="1:10" ht="109.5" customHeight="1">
      <c r="A10" s="303">
        <v>6</v>
      </c>
      <c r="B10" s="309" t="s">
        <v>7</v>
      </c>
      <c r="C10" s="309"/>
      <c r="D10" s="309"/>
      <c r="E10" s="309"/>
      <c r="F10" s="309"/>
      <c r="G10" s="309"/>
      <c r="H10" s="309"/>
      <c r="I10" s="309"/>
      <c r="J10" s="309"/>
    </row>
    <row r="11" spans="1:10" ht="24.75" customHeight="1">
      <c r="A11" s="303">
        <v>7</v>
      </c>
      <c r="B11" s="309" t="s">
        <v>8</v>
      </c>
      <c r="C11" s="309"/>
      <c r="D11" s="309"/>
      <c r="E11" s="309"/>
      <c r="F11" s="309"/>
      <c r="G11" s="309"/>
      <c r="H11" s="309"/>
      <c r="I11" s="309"/>
      <c r="J11" s="309"/>
    </row>
    <row r="12" spans="1:10" ht="42.75" customHeight="1">
      <c r="A12" s="303">
        <v>8</v>
      </c>
      <c r="B12" s="310" t="s">
        <v>9</v>
      </c>
      <c r="C12" s="310"/>
      <c r="D12" s="310"/>
      <c r="E12" s="310"/>
      <c r="F12" s="310"/>
      <c r="G12" s="310"/>
      <c r="H12" s="310"/>
      <c r="I12" s="310"/>
      <c r="J12" s="310"/>
    </row>
    <row r="13" spans="1:10" ht="42.75" customHeight="1">
      <c r="A13" s="303">
        <v>9</v>
      </c>
      <c r="B13" s="309" t="s">
        <v>10</v>
      </c>
      <c r="C13" s="309"/>
      <c r="D13" s="309"/>
      <c r="E13" s="309"/>
      <c r="F13" s="309"/>
      <c r="G13" s="309"/>
      <c r="H13" s="309"/>
      <c r="I13" s="309"/>
      <c r="J13" s="309"/>
    </row>
    <row r="14" spans="1:10" ht="22.5" customHeight="1">
      <c r="A14" s="303"/>
      <c r="B14" s="3"/>
      <c r="C14" s="3"/>
      <c r="D14" s="3"/>
      <c r="E14" s="3"/>
      <c r="F14" s="3"/>
      <c r="G14" s="3"/>
      <c r="H14" s="3"/>
      <c r="I14" s="3"/>
      <c r="J14" s="3"/>
    </row>
    <row r="15" spans="1:10" ht="15" customHeight="1">
      <c r="A15" s="3"/>
      <c r="B15" s="3"/>
      <c r="C15" s="3"/>
      <c r="D15" s="3"/>
      <c r="E15" s="3"/>
      <c r="F15" s="3"/>
      <c r="G15" s="3"/>
      <c r="H15" s="3"/>
      <c r="I15" s="3"/>
    </row>
    <row r="16" spans="1:10" ht="27.75" customHeight="1">
      <c r="A16" s="310"/>
      <c r="B16" s="310"/>
      <c r="C16" s="310"/>
      <c r="D16" s="310"/>
      <c r="E16" s="310"/>
      <c r="F16" s="310"/>
      <c r="G16" s="310"/>
      <c r="H16" s="310"/>
      <c r="I16" s="310"/>
    </row>
    <row r="17" spans="1:9" ht="15" customHeight="1">
      <c r="A17" s="3"/>
      <c r="B17" s="3"/>
      <c r="C17" s="3"/>
      <c r="D17" s="3"/>
      <c r="E17" s="3"/>
      <c r="F17" s="3"/>
      <c r="G17" s="3"/>
      <c r="H17" s="3"/>
      <c r="I17" s="3"/>
    </row>
    <row r="18" spans="1:9" ht="22.5" customHeight="1">
      <c r="A18" s="309"/>
      <c r="B18" s="309"/>
      <c r="C18" s="309"/>
      <c r="D18" s="309"/>
      <c r="E18" s="309"/>
      <c r="F18" s="309"/>
      <c r="G18" s="309"/>
      <c r="H18" s="309"/>
      <c r="I18" s="309"/>
    </row>
    <row r="19" spans="1:9" ht="22.5" customHeight="1">
      <c r="A19" s="3"/>
      <c r="B19" s="3"/>
      <c r="C19" s="3"/>
      <c r="D19" s="3"/>
      <c r="E19" s="3"/>
      <c r="F19" s="3"/>
      <c r="G19" s="3"/>
      <c r="H19" s="3"/>
      <c r="I19" s="3"/>
    </row>
    <row r="20" spans="1:9">
      <c r="A20" s="3"/>
      <c r="B20" s="3"/>
      <c r="C20" s="3"/>
      <c r="D20" s="3"/>
      <c r="E20" s="3"/>
      <c r="F20" s="3"/>
      <c r="G20" s="3"/>
      <c r="H20" s="3"/>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c r="A24" s="3"/>
      <c r="B24" s="3"/>
      <c r="C24" s="3"/>
      <c r="D24" s="3"/>
      <c r="E24" s="3"/>
      <c r="F24" s="3"/>
      <c r="G24" s="3"/>
      <c r="H24" s="3"/>
      <c r="I24" s="3"/>
    </row>
    <row r="25" spans="1:9">
      <c r="A25" s="3"/>
      <c r="B25" s="3"/>
      <c r="C25" s="3"/>
      <c r="D25" s="3"/>
      <c r="E25" s="3"/>
      <c r="F25" s="3"/>
      <c r="G25" s="3"/>
      <c r="H25" s="3"/>
      <c r="I25" s="3"/>
    </row>
    <row r="26" spans="1:9">
      <c r="A26" s="3"/>
      <c r="B26" s="3"/>
      <c r="C26" s="3"/>
      <c r="D26" s="3"/>
      <c r="E26" s="3"/>
      <c r="F26" s="3"/>
      <c r="G26" s="3"/>
      <c r="H26" s="3"/>
      <c r="I26" s="3"/>
    </row>
    <row r="27" spans="1:9">
      <c r="A27" s="3"/>
      <c r="B27" s="3"/>
      <c r="C27" s="3"/>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row r="31" spans="1:9">
      <c r="A31" s="3"/>
      <c r="B31" s="3"/>
      <c r="C31" s="3"/>
      <c r="D31" s="3"/>
      <c r="E31" s="3"/>
      <c r="F31" s="3"/>
      <c r="G31" s="3"/>
      <c r="H31" s="3"/>
      <c r="I31" s="3"/>
    </row>
    <row r="32" spans="1:9">
      <c r="A32" s="3"/>
      <c r="B32" s="3"/>
      <c r="C32" s="3"/>
      <c r="D32" s="3"/>
      <c r="E32" s="3"/>
      <c r="F32" s="3"/>
      <c r="G32" s="3"/>
      <c r="H32" s="3"/>
      <c r="I32" s="3"/>
    </row>
    <row r="33" spans="1:9">
      <c r="A33" s="3"/>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3"/>
      <c r="B36" s="3"/>
      <c r="C36" s="3"/>
      <c r="D36" s="3"/>
      <c r="E36" s="3"/>
      <c r="F36" s="3"/>
      <c r="G36" s="3"/>
      <c r="H36" s="3"/>
      <c r="I36" s="3"/>
    </row>
    <row r="37" spans="1:9">
      <c r="A37" s="3"/>
      <c r="B37" s="3"/>
      <c r="C37" s="3"/>
      <c r="D37" s="3"/>
      <c r="E37" s="3"/>
      <c r="F37" s="3"/>
      <c r="G37" s="3"/>
      <c r="H37" s="3"/>
      <c r="I37" s="3"/>
    </row>
    <row r="38" spans="1:9">
      <c r="A38" s="3"/>
      <c r="B38" s="3"/>
      <c r="C38" s="3"/>
      <c r="D38" s="3"/>
      <c r="E38" s="3"/>
      <c r="F38" s="3"/>
      <c r="G38" s="3"/>
      <c r="H38" s="3"/>
      <c r="I38" s="3"/>
    </row>
    <row r="39" spans="1:9">
      <c r="A39" s="3"/>
      <c r="B39" s="3"/>
      <c r="C39" s="3"/>
      <c r="D39" s="3"/>
      <c r="E39" s="3"/>
      <c r="F39" s="3"/>
      <c r="G39" s="3"/>
      <c r="H39" s="3"/>
      <c r="I39" s="3"/>
    </row>
    <row r="40" spans="1:9">
      <c r="A40" s="3"/>
      <c r="B40" s="3"/>
      <c r="C40" s="3"/>
      <c r="D40" s="3"/>
      <c r="E40" s="3"/>
      <c r="F40" s="3"/>
      <c r="G40" s="3"/>
      <c r="H40" s="3"/>
      <c r="I40" s="3"/>
    </row>
    <row r="41" spans="1:9">
      <c r="A41" s="3"/>
      <c r="B41" s="3"/>
      <c r="C41" s="3"/>
      <c r="D41" s="3"/>
      <c r="E41" s="3"/>
      <c r="F41" s="3"/>
      <c r="G41" s="3"/>
      <c r="H41" s="3"/>
      <c r="I41" s="3"/>
    </row>
    <row r="42" spans="1:9">
      <c r="A42" s="3"/>
      <c r="B42" s="3"/>
      <c r="C42" s="3"/>
      <c r="D42" s="3"/>
      <c r="E42" s="3"/>
      <c r="F42" s="3"/>
      <c r="G42" s="3"/>
      <c r="H42" s="3"/>
      <c r="I42" s="3"/>
    </row>
    <row r="43" spans="1:9">
      <c r="A43" s="3"/>
      <c r="B43" s="3"/>
      <c r="C43" s="3"/>
      <c r="D43" s="3"/>
      <c r="E43" s="3"/>
      <c r="F43" s="3"/>
      <c r="G43" s="3"/>
      <c r="H43" s="3"/>
      <c r="I43" s="3"/>
    </row>
    <row r="44" spans="1:9">
      <c r="A44" s="3"/>
      <c r="B44" s="3"/>
      <c r="C44" s="3"/>
      <c r="D44" s="3"/>
      <c r="E44" s="3"/>
      <c r="F44" s="3"/>
      <c r="G44" s="3"/>
      <c r="H44" s="3"/>
      <c r="I44" s="3"/>
    </row>
    <row r="45" spans="1:9">
      <c r="A45" s="3"/>
      <c r="B45" s="3"/>
      <c r="C45" s="3"/>
      <c r="D45" s="3"/>
      <c r="E45" s="3"/>
      <c r="F45" s="3"/>
      <c r="G45" s="3"/>
      <c r="H45" s="3"/>
      <c r="I45" s="3"/>
    </row>
    <row r="46" spans="1:9">
      <c r="A46" s="3"/>
      <c r="B46" s="3"/>
      <c r="C46" s="3"/>
      <c r="D46" s="3"/>
      <c r="E46" s="3"/>
      <c r="F46" s="3"/>
      <c r="G46" s="3"/>
      <c r="H46" s="3"/>
      <c r="I46" s="3"/>
    </row>
    <row r="47" spans="1:9">
      <c r="A47" s="3"/>
      <c r="B47" s="3"/>
      <c r="C47" s="3"/>
      <c r="D47" s="3"/>
      <c r="E47" s="3"/>
      <c r="F47" s="3"/>
      <c r="G47" s="3"/>
      <c r="H47" s="3"/>
      <c r="I47" s="3"/>
    </row>
    <row r="48" spans="1:9">
      <c r="A48" s="3"/>
      <c r="B48" s="3"/>
      <c r="C48" s="3"/>
      <c r="D48" s="3"/>
      <c r="E48" s="3"/>
      <c r="F48" s="3"/>
      <c r="G48" s="3"/>
      <c r="H48" s="3"/>
      <c r="I48" s="3"/>
    </row>
    <row r="49" spans="1:9">
      <c r="A49" s="3"/>
      <c r="B49" s="3"/>
      <c r="C49" s="3"/>
      <c r="D49" s="3"/>
      <c r="E49" s="3"/>
      <c r="F49" s="3"/>
      <c r="G49" s="3"/>
      <c r="H49" s="3"/>
      <c r="I49" s="3"/>
    </row>
    <row r="50" spans="1:9">
      <c r="A50" s="3"/>
      <c r="B50" s="3"/>
      <c r="C50" s="3"/>
      <c r="D50" s="3"/>
      <c r="E50" s="3"/>
      <c r="F50" s="3"/>
      <c r="G50" s="3"/>
      <c r="H50" s="3"/>
      <c r="I50" s="3"/>
    </row>
    <row r="51" spans="1:9">
      <c r="A51" s="3"/>
      <c r="B51" s="3"/>
      <c r="C51" s="3"/>
      <c r="D51" s="3"/>
      <c r="E51" s="3"/>
      <c r="F51" s="3"/>
      <c r="G51" s="3"/>
      <c r="H51" s="3"/>
      <c r="I51" s="3"/>
    </row>
  </sheetData>
  <sheetProtection password="83DB" sheet="1" selectLockedCells="1"/>
  <mergeCells count="13">
    <mergeCell ref="A18:I18"/>
    <mergeCell ref="A16:I16"/>
    <mergeCell ref="B2:J2"/>
    <mergeCell ref="B10:J10"/>
    <mergeCell ref="B11:J11"/>
    <mergeCell ref="B12:J12"/>
    <mergeCell ref="B13:J13"/>
    <mergeCell ref="B4:J4"/>
    <mergeCell ref="B5:I5"/>
    <mergeCell ref="B6:J6"/>
    <mergeCell ref="B7:J7"/>
    <mergeCell ref="B8:J8"/>
    <mergeCell ref="B9:J9"/>
  </mergeCells>
  <phoneticPr fontId="9"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56"/>
    <pageSetUpPr fitToPage="1"/>
  </sheetPr>
  <dimension ref="A1:Y38"/>
  <sheetViews>
    <sheetView showGridLines="0" topLeftCell="A4" workbookViewId="0">
      <selection activeCell="I15" sqref="I15"/>
    </sheetView>
  </sheetViews>
  <sheetFormatPr defaultColWidth="9.140625" defaultRowHeight="12.75"/>
  <cols>
    <col min="7" max="7" width="8.140625" bestFit="1" customWidth="1"/>
    <col min="8" max="8" width="10.28515625" bestFit="1" customWidth="1"/>
    <col min="9" max="9" width="9.140625" bestFit="1" customWidth="1"/>
    <col min="10" max="10" width="9.5703125" bestFit="1" customWidth="1"/>
    <col min="11" max="11" width="8.140625" bestFit="1" customWidth="1"/>
    <col min="12" max="12" width="10.28515625" bestFit="1" customWidth="1"/>
    <col min="13" max="13" width="14.5703125" bestFit="1" customWidth="1"/>
    <col min="15" max="15" width="1.7109375" customWidth="1"/>
    <col min="17" max="17" width="5.7109375" customWidth="1"/>
    <col min="18" max="18" width="10.7109375" customWidth="1"/>
    <col min="19" max="19" width="1.7109375" customWidth="1"/>
    <col min="20" max="20" width="10.7109375" customWidth="1"/>
    <col min="21" max="25" width="11.7109375" customWidth="1"/>
  </cols>
  <sheetData>
    <row r="1" spans="1:25">
      <c r="A1" s="313" t="s">
        <v>11</v>
      </c>
      <c r="B1" s="313"/>
      <c r="C1" s="313"/>
      <c r="D1" s="313"/>
      <c r="E1" s="313"/>
      <c r="F1" s="313"/>
    </row>
    <row r="2" spans="1:25">
      <c r="A2" s="313" t="s">
        <v>12</v>
      </c>
      <c r="B2" s="313"/>
      <c r="C2" s="313"/>
      <c r="D2" s="313"/>
      <c r="E2" s="313"/>
      <c r="F2" s="313"/>
      <c r="U2" s="319" t="s">
        <v>13</v>
      </c>
      <c r="V2" s="319" t="s">
        <v>14</v>
      </c>
      <c r="W2" s="319" t="s">
        <v>15</v>
      </c>
      <c r="X2" s="319" t="s">
        <v>16</v>
      </c>
      <c r="Y2" s="319" t="s">
        <v>17</v>
      </c>
    </row>
    <row r="3" spans="1:25">
      <c r="J3" s="45" t="s">
        <v>18</v>
      </c>
      <c r="R3" s="56" t="s">
        <v>19</v>
      </c>
      <c r="S3" s="54"/>
      <c r="T3" s="56" t="s">
        <v>20</v>
      </c>
      <c r="U3" s="319"/>
      <c r="V3" s="319"/>
      <c r="W3" s="319"/>
      <c r="X3" s="319"/>
      <c r="Y3" s="319"/>
    </row>
    <row r="4" spans="1:25">
      <c r="F4" t="s">
        <v>21</v>
      </c>
      <c r="J4" s="48">
        <v>43646</v>
      </c>
      <c r="O4" s="313" t="s">
        <v>22</v>
      </c>
      <c r="P4" s="313"/>
      <c r="Q4" s="313"/>
      <c r="R4" s="60"/>
      <c r="T4" s="60"/>
      <c r="U4" s="46"/>
      <c r="V4" s="47"/>
      <c r="W4" s="47"/>
      <c r="X4" s="47"/>
      <c r="Y4" s="47"/>
    </row>
    <row r="5" spans="1:25">
      <c r="A5" s="316" t="s">
        <v>23</v>
      </c>
      <c r="B5" s="316"/>
      <c r="C5" s="316"/>
      <c r="D5" s="153"/>
      <c r="E5" s="153"/>
      <c r="F5" s="48" t="s">
        <v>24</v>
      </c>
      <c r="G5" s="49"/>
      <c r="H5" s="48"/>
      <c r="I5" s="48"/>
      <c r="J5" s="48">
        <v>44011</v>
      </c>
      <c r="K5" s="45"/>
      <c r="O5" s="314" t="s">
        <v>25</v>
      </c>
      <c r="P5" s="314"/>
      <c r="Q5" s="314"/>
      <c r="R5" s="61">
        <f>R4</f>
        <v>0</v>
      </c>
      <c r="T5" s="61">
        <f>EOMONTH(R5,11)</f>
        <v>365</v>
      </c>
      <c r="U5" s="50">
        <f>DAYS360(R5,T5,FALSE)/30</f>
        <v>12</v>
      </c>
      <c r="V5" s="51" t="e">
        <f>IF(OR(R5&gt;#REF!,T5&lt;$E$21),"FALSE","TRUE")</f>
        <v>#REF!</v>
      </c>
      <c r="W5" s="51" t="e">
        <f>IF(OR(R5&gt;#REF!,T5&lt;#REF!),"FALSE","TRUE")</f>
        <v>#REF!</v>
      </c>
      <c r="X5" s="51" t="e">
        <f>IF(OR(R5&gt;#REF!,T5&lt;#REF!),"FALSE","TRUE")</f>
        <v>#REF!</v>
      </c>
      <c r="Y5" s="51" t="e">
        <f>IF(R5&gt;#REF!,"TRUE",IF(OR(R5&gt;$J$21,T5&lt;$H$21),"FALSE","TRUE"))</f>
        <v>#REF!</v>
      </c>
    </row>
    <row r="6" spans="1:25">
      <c r="B6" s="312" t="s">
        <v>26</v>
      </c>
      <c r="C6" s="312"/>
      <c r="D6" s="312"/>
      <c r="E6" s="312"/>
      <c r="F6" s="150">
        <v>0.38829999999999998</v>
      </c>
      <c r="G6" s="52"/>
      <c r="H6" s="52"/>
      <c r="I6" s="53"/>
      <c r="J6" s="305">
        <v>0.4622</v>
      </c>
      <c r="K6" s="53"/>
      <c r="M6" s="52"/>
      <c r="O6" s="314" t="s">
        <v>27</v>
      </c>
      <c r="P6" s="314"/>
      <c r="Q6" s="314"/>
      <c r="R6" s="61">
        <f>EDATE(R5,12)</f>
        <v>366</v>
      </c>
      <c r="T6" s="61">
        <f>EDATE(T5,12)</f>
        <v>730</v>
      </c>
      <c r="U6" s="50">
        <f>DAYS360(R6,T6,FALSE)/30</f>
        <v>12</v>
      </c>
      <c r="V6" s="51" t="e">
        <f>IF(OR(R6&gt;#REF!,T6&lt;$E$21),"FALSE","TRUE")</f>
        <v>#REF!</v>
      </c>
      <c r="W6" s="51" t="e">
        <f>IF(OR(R6&gt;#REF!,T6&lt;#REF!),"FALSE","TRUE")</f>
        <v>#REF!</v>
      </c>
      <c r="X6" s="51" t="e">
        <f>IF(OR(R6&gt;#REF!,T6&lt;#REF!),"FALSE","TRUE")</f>
        <v>#REF!</v>
      </c>
      <c r="Y6" s="51" t="str">
        <f>IF(R6&gt;H21,"TRUE",IF(OR(R6&gt;$J$21,T6&lt;$H$21),"FALSE","TRUE"))</f>
        <v>FALSE</v>
      </c>
    </row>
    <row r="7" spans="1:25">
      <c r="F7" s="52"/>
      <c r="I7" s="53"/>
      <c r="J7" s="306"/>
      <c r="K7" s="53"/>
      <c r="M7" s="52"/>
      <c r="O7" s="314" t="s">
        <v>28</v>
      </c>
      <c r="P7" s="314"/>
      <c r="Q7" s="314"/>
      <c r="R7" s="61">
        <f t="shared" ref="R7:R9" si="0">EDATE(R6,12)</f>
        <v>731</v>
      </c>
      <c r="T7" s="61">
        <f t="shared" ref="T7:T9" si="1">EDATE(T6,12)</f>
        <v>1095</v>
      </c>
      <c r="U7" s="50">
        <f>DAYS360(R7,T7,FALSE)/30</f>
        <v>12</v>
      </c>
      <c r="V7" s="51" t="e">
        <f>IF(OR(R7&gt;#REF!,T7&lt;$E$21),"FALSE","TRUE")</f>
        <v>#REF!</v>
      </c>
      <c r="W7" s="51" t="e">
        <f>IF(OR(R7&gt;#REF!,T7&lt;#REF!),"FALSE","TRUE")</f>
        <v>#REF!</v>
      </c>
      <c r="X7" s="51" t="e">
        <f>IF(OR(R7&gt;#REF!,T7&lt;#REF!),"FALSE","TRUE")</f>
        <v>#REF!</v>
      </c>
      <c r="Y7" s="51" t="str">
        <f>IF(R7&gt;H21,"TRUE",IF(OR(R7&gt;$J$21,T7&lt;$H$21),"FALSE","TRUE"))</f>
        <v>FALSE</v>
      </c>
    </row>
    <row r="8" spans="1:25">
      <c r="B8" s="312" t="s">
        <v>29</v>
      </c>
      <c r="C8" s="312"/>
      <c r="D8" s="312"/>
      <c r="E8" s="312"/>
      <c r="F8" s="150">
        <v>0.25979999999999998</v>
      </c>
      <c r="G8" s="52"/>
      <c r="H8" s="52"/>
      <c r="J8" s="305">
        <v>0.25979999999999998</v>
      </c>
      <c r="K8" s="53"/>
      <c r="M8" s="52"/>
      <c r="O8" s="314" t="s">
        <v>30</v>
      </c>
      <c r="P8" s="314"/>
      <c r="Q8" s="314"/>
      <c r="R8" s="61">
        <f t="shared" si="0"/>
        <v>1096</v>
      </c>
      <c r="T8" s="61">
        <f t="shared" si="1"/>
        <v>1460</v>
      </c>
      <c r="U8" s="50">
        <f>DAYS360(R8,T8,FALSE)/30</f>
        <v>12</v>
      </c>
      <c r="V8" s="51" t="e">
        <f>IF(OR(R8&gt;#REF!,T8&lt;$E$21),"FALSE","TRUE")</f>
        <v>#REF!</v>
      </c>
      <c r="W8" s="51" t="e">
        <f>IF(OR(R8&gt;#REF!,T8&lt;#REF!),"FALSE","TRUE")</f>
        <v>#REF!</v>
      </c>
      <c r="X8" s="51" t="e">
        <f>IF(OR(R8&gt;#REF!,T8&lt;#REF!),"FALSE","TRUE")</f>
        <v>#REF!</v>
      </c>
      <c r="Y8" s="51" t="str">
        <f>IF(R8&gt;H21,"TRUE",IF(OR(R8&gt;$J$21,T8&lt;$H$21),"FALSE","TRUE"))</f>
        <v>FALSE</v>
      </c>
    </row>
    <row r="9" spans="1:25">
      <c r="F9" s="52"/>
      <c r="J9" s="306"/>
      <c r="M9" s="52"/>
      <c r="O9" s="314" t="s">
        <v>31</v>
      </c>
      <c r="P9" s="314"/>
      <c r="Q9" s="314"/>
      <c r="R9" s="61">
        <f t="shared" si="0"/>
        <v>1461</v>
      </c>
      <c r="T9" s="61">
        <f t="shared" si="1"/>
        <v>1826</v>
      </c>
      <c r="U9" s="50">
        <f>DAYS360(R9,T9,FALSE)/30</f>
        <v>12</v>
      </c>
      <c r="V9" s="51" t="e">
        <f>IF(OR(R9&gt;#REF!,T9&lt;$E$21),"FALSE","TRUE")</f>
        <v>#REF!</v>
      </c>
      <c r="W9" s="51" t="e">
        <f>IF(OR(R9&gt;#REF!,T9&lt;#REF!),"FALSE","TRUE")</f>
        <v>#REF!</v>
      </c>
      <c r="X9" s="51" t="e">
        <f>IF(OR(R9&gt;#REF!,T9&lt;#REF!),"FALSE","TRUE")</f>
        <v>#REF!</v>
      </c>
      <c r="Y9" s="51" t="str">
        <f>IF(R9&gt;H21,"TRUE",IF(OR(R9&gt;$J$21,T9&lt;$H$21),"FALSE","TRUE"))</f>
        <v>FALSE</v>
      </c>
    </row>
    <row r="10" spans="1:25">
      <c r="B10" s="312" t="s">
        <v>32</v>
      </c>
      <c r="C10" s="312"/>
      <c r="D10" s="312"/>
      <c r="E10" s="312"/>
      <c r="F10" s="150">
        <v>2.6100000000000002E-2</v>
      </c>
      <c r="G10" s="52"/>
      <c r="H10" s="52"/>
      <c r="J10" s="305">
        <v>2.2499999999999999E-2</v>
      </c>
      <c r="K10" s="53"/>
      <c r="M10" s="52"/>
    </row>
    <row r="11" spans="1:25">
      <c r="R11">
        <f>COUNT(R5:R9)</f>
        <v>5</v>
      </c>
      <c r="T11" s="315"/>
      <c r="U11" s="315"/>
      <c r="V11" s="315"/>
      <c r="W11" s="315"/>
      <c r="X11" s="315"/>
      <c r="Y11" s="315"/>
    </row>
    <row r="12" spans="1:25">
      <c r="S12" s="318" t="s">
        <v>25</v>
      </c>
      <c r="T12" s="318"/>
      <c r="U12" s="318"/>
      <c r="V12" s="47" t="e">
        <f>ROUND(IF(V5="TRUE",DAYS360(R5,#REF!,FALSE)/30,0),0)</f>
        <v>#REF!</v>
      </c>
      <c r="W12" s="47" t="e">
        <f>ROUND(IF(W5="TRUE",IF(V5="TRUE",DAYS360(#REF!,T5,FALSE)/30,DAYS360(R5,#REF!,FALSE)/30)),0)</f>
        <v>#REF!</v>
      </c>
      <c r="X12" s="47" t="e">
        <f>ROUND(IF(X5="TRUE",IF(W5="TRUE",DAYS360(#REF!,T5,FALSE)/30,DAYS360(R5,#REF!,FALSE)/30)),0)</f>
        <v>#REF!</v>
      </c>
      <c r="Y12" s="50" t="e">
        <f>+U5-X12-W12-V12</f>
        <v>#REF!</v>
      </c>
    </row>
    <row r="13" spans="1:25">
      <c r="A13" s="316" t="s">
        <v>33</v>
      </c>
      <c r="B13" s="316"/>
      <c r="C13" s="316"/>
      <c r="D13" s="153"/>
      <c r="E13" s="153"/>
      <c r="S13" s="318" t="s">
        <v>27</v>
      </c>
      <c r="T13" s="318"/>
      <c r="U13" s="318"/>
      <c r="V13" s="47" t="e">
        <f>ROUND(IF(V6="TRUE",DAYS360(R6,#REF!,FALSE)/30,0),0)</f>
        <v>#REF!</v>
      </c>
      <c r="W13" s="47" t="e">
        <f>ROUND(IF(W6="TRUE",IF(V6="TRUE",DAYS360(#REF!,T6,FALSE)/30,DAYS360(R6,#REF!,FALSE)/30)),0)</f>
        <v>#REF!</v>
      </c>
      <c r="X13" s="47" t="e">
        <f>ROUND(IF(X6="TRUE",IF(W6="TRUE",DAYS360(#REF!,T6,FALSE)/30,DAYS360(R6,#REF!,FALSE)/30)),0)</f>
        <v>#REF!</v>
      </c>
      <c r="Y13" s="50" t="e">
        <f>+U6-X13-W13-V13</f>
        <v>#REF!</v>
      </c>
    </row>
    <row r="14" spans="1:25">
      <c r="B14" s="312" t="s">
        <v>34</v>
      </c>
      <c r="C14" s="312"/>
      <c r="D14" s="312"/>
      <c r="E14" s="312"/>
      <c r="F14" s="29">
        <v>0</v>
      </c>
      <c r="S14" s="318" t="s">
        <v>28</v>
      </c>
      <c r="T14" s="318"/>
      <c r="U14" s="318"/>
      <c r="V14" s="47" t="e">
        <f>ROUND(IF(V7="TRUE",DAYS360(R7,#REF!,FALSE)/30,0),0)</f>
        <v>#REF!</v>
      </c>
      <c r="W14" s="47" t="e">
        <f>ROUND(IF(W7="TRUE",IF(V7="TRUE",DAYS360(#REF!,T7,FALSE)/30,DAYS360(R7,#REF!,FALSE)/30)),0)</f>
        <v>#REF!</v>
      </c>
      <c r="X14" s="47" t="e">
        <f>ROUND(IF(X7="TRUE",IF(W7="TRUE",DAYS360(#REF!,T7,FALSE)/30,DAYS360(R7,#REF!,FALSE)/30)),0)</f>
        <v>#REF!</v>
      </c>
      <c r="Y14" s="50" t="e">
        <f>+U8-X14-W14-V14</f>
        <v>#REF!</v>
      </c>
    </row>
    <row r="15" spans="1:25">
      <c r="B15" s="312" t="s">
        <v>35</v>
      </c>
      <c r="C15" s="312"/>
      <c r="D15" s="312"/>
      <c r="E15" s="312"/>
      <c r="F15" s="29">
        <v>0</v>
      </c>
      <c r="S15" s="318" t="s">
        <v>30</v>
      </c>
      <c r="T15" s="318"/>
      <c r="U15" s="318"/>
      <c r="V15" s="47" t="e">
        <f>ROUND(IF(V8="TRUE",DAYS360(R8,#REF!,FALSE)/30,0),0)</f>
        <v>#REF!</v>
      </c>
      <c r="W15" s="47" t="e">
        <f>ROUND(IF(W8="TRUE",IF(V8="TRUE",DAYS360(#REF!,T8,FALSE)/30,DAYS360(R8,#REF!,FALSE)/30)),0)</f>
        <v>#REF!</v>
      </c>
      <c r="X15" s="47" t="e">
        <f>ROUND(IF(X8="TRUE",IF(W8="TRUE",DAYS360(#REF!,T8,FALSE)/30,DAYS360(R8,#REF!,FALSE)/30)),0)</f>
        <v>#REF!</v>
      </c>
      <c r="Y15" s="50" t="e">
        <f>+U8-X15-W15-V15</f>
        <v>#REF!</v>
      </c>
    </row>
    <row r="16" spans="1:25">
      <c r="S16" s="318" t="s">
        <v>31</v>
      </c>
      <c r="T16" s="318"/>
      <c r="U16" s="318"/>
      <c r="V16" s="47" t="e">
        <f>ROUND(IF(V9="TRUE",DAYS360(R9,#REF!,FALSE)/30,0),0)</f>
        <v>#REF!</v>
      </c>
      <c r="W16" s="47" t="e">
        <f>ROUND(IF(W9="TRUE",IF(V9="TRUE",DAYS360(#REF!,T9,FALSE)/30,DAYS360(R9,#REF!,FALSE)/30)),0)</f>
        <v>#REF!</v>
      </c>
      <c r="X16" s="47" t="e">
        <f>ROUND(IF(X9="TRUE",IF(W9="TRUE",DAYS360(#REF!,T9,FALSE)/30,DAYS360(R9,#REF!,FALSE)/30)),0)</f>
        <v>#REF!</v>
      </c>
      <c r="Y16" s="50" t="e">
        <f>+U9-X16-W16-V16</f>
        <v>#REF!</v>
      </c>
    </row>
    <row r="18" spans="1:22">
      <c r="A18" s="54" t="s">
        <v>36</v>
      </c>
      <c r="F18" s="152"/>
    </row>
    <row r="19" spans="1:22">
      <c r="B19" s="312"/>
      <c r="C19" s="312"/>
      <c r="D19" s="312"/>
      <c r="E19" s="312"/>
      <c r="U19" s="48"/>
      <c r="V19" s="55"/>
    </row>
    <row r="20" spans="1:22">
      <c r="A20" s="316" t="s">
        <v>37</v>
      </c>
      <c r="B20" s="316"/>
      <c r="C20" s="316"/>
      <c r="D20" s="153"/>
      <c r="E20" s="153"/>
      <c r="F20" s="153"/>
      <c r="G20" s="304"/>
      <c r="H20" s="317" t="s">
        <v>38</v>
      </c>
      <c r="I20" s="317"/>
      <c r="J20" s="317"/>
    </row>
    <row r="21" spans="1:22">
      <c r="A21" s="56" t="s">
        <v>39</v>
      </c>
      <c r="B21" s="54" t="s">
        <v>40</v>
      </c>
      <c r="C21" s="54"/>
      <c r="D21" s="54"/>
      <c r="E21" s="57"/>
      <c r="F21" s="54"/>
      <c r="H21" s="57">
        <v>40359</v>
      </c>
      <c r="I21" s="58" t="s">
        <v>41</v>
      </c>
      <c r="J21" s="57" t="s">
        <v>42</v>
      </c>
    </row>
    <row r="22" spans="1:22">
      <c r="A22" s="151">
        <v>1</v>
      </c>
      <c r="B22" t="s">
        <v>43</v>
      </c>
      <c r="F22" s="52"/>
      <c r="G22" s="52"/>
      <c r="H22" s="52"/>
      <c r="I22" s="52"/>
      <c r="J22" s="52">
        <v>0.67500000000000004</v>
      </c>
    </row>
    <row r="23" spans="1:22">
      <c r="A23" s="151">
        <v>2</v>
      </c>
      <c r="B23" t="s">
        <v>44</v>
      </c>
      <c r="F23" s="52"/>
      <c r="G23" s="52"/>
      <c r="H23" s="52"/>
      <c r="I23" s="52"/>
      <c r="J23" s="52">
        <v>0.36</v>
      </c>
    </row>
    <row r="24" spans="1:22">
      <c r="A24" s="151">
        <v>3</v>
      </c>
      <c r="B24" t="s">
        <v>45</v>
      </c>
      <c r="F24" s="52"/>
      <c r="G24" s="52"/>
      <c r="H24" s="52"/>
      <c r="I24" s="52"/>
      <c r="J24" s="52">
        <v>0.26</v>
      </c>
    </row>
    <row r="25" spans="1:22">
      <c r="A25" s="151">
        <v>4</v>
      </c>
      <c r="B25" t="s">
        <v>46</v>
      </c>
      <c r="F25" s="52"/>
      <c r="G25" s="52"/>
      <c r="H25" s="52"/>
      <c r="I25" s="52"/>
      <c r="J25" s="52">
        <v>0.1825</v>
      </c>
    </row>
    <row r="26" spans="1:22">
      <c r="A26" s="151">
        <v>5</v>
      </c>
      <c r="B26" t="s">
        <v>47</v>
      </c>
      <c r="F26" s="52"/>
      <c r="G26" s="52"/>
      <c r="H26" s="52"/>
      <c r="I26" s="52"/>
      <c r="J26" s="52">
        <v>0.26</v>
      </c>
    </row>
    <row r="27" spans="1:22">
      <c r="A27" s="151">
        <v>6</v>
      </c>
      <c r="B27" t="s">
        <v>48</v>
      </c>
      <c r="F27" s="52"/>
      <c r="G27" s="52"/>
      <c r="H27" s="52"/>
      <c r="I27" s="52"/>
      <c r="J27" s="52">
        <v>0.68</v>
      </c>
    </row>
    <row r="28" spans="1:22">
      <c r="A28" s="151">
        <v>7</v>
      </c>
      <c r="B28" t="s">
        <v>49</v>
      </c>
      <c r="F28" s="52"/>
      <c r="G28" s="52"/>
      <c r="H28" s="52"/>
      <c r="I28" s="52"/>
      <c r="J28" s="52">
        <v>0.27800000000000002</v>
      </c>
    </row>
    <row r="29" spans="1:22">
      <c r="A29" s="151">
        <v>8</v>
      </c>
      <c r="B29" t="s">
        <v>50</v>
      </c>
      <c r="F29" s="52"/>
      <c r="G29" s="52"/>
      <c r="H29" s="52"/>
      <c r="I29" s="52"/>
      <c r="J29" s="52">
        <v>0.32650000000000001</v>
      </c>
      <c r="K29" s="52"/>
      <c r="L29" s="52"/>
      <c r="M29" s="52"/>
      <c r="N29" s="52"/>
      <c r="O29" s="52"/>
      <c r="P29" s="52"/>
    </row>
    <row r="32" spans="1:22">
      <c r="A32" s="316" t="s">
        <v>51</v>
      </c>
      <c r="B32" s="316"/>
      <c r="C32" s="316"/>
      <c r="D32" s="316"/>
      <c r="E32" s="316"/>
      <c r="F32" s="154">
        <v>43646</v>
      </c>
      <c r="G32" s="155" t="s">
        <v>41</v>
      </c>
      <c r="H32" s="154">
        <v>44011</v>
      </c>
      <c r="I32" s="153"/>
      <c r="J32" s="154">
        <v>44012</v>
      </c>
      <c r="K32" s="155" t="s">
        <v>41</v>
      </c>
      <c r="L32" s="154">
        <v>44376</v>
      </c>
      <c r="N32" s="57"/>
      <c r="O32" s="58"/>
      <c r="P32" s="57"/>
    </row>
    <row r="33" spans="1:16">
      <c r="B33" s="312" t="s">
        <v>52</v>
      </c>
      <c r="C33" s="312"/>
      <c r="D33" s="312"/>
      <c r="E33" s="312"/>
      <c r="F33" s="59"/>
      <c r="G33" s="59"/>
      <c r="H33" s="307">
        <v>38000</v>
      </c>
      <c r="K33" s="59"/>
      <c r="L33" s="307">
        <v>40200</v>
      </c>
      <c r="N33" s="315"/>
      <c r="O33" s="315"/>
      <c r="P33" s="315"/>
    </row>
    <row r="34" spans="1:16">
      <c r="B34" s="312" t="s">
        <v>53</v>
      </c>
      <c r="C34" s="312"/>
      <c r="D34" s="312"/>
      <c r="E34" s="312"/>
      <c r="F34" s="59"/>
      <c r="G34" s="59"/>
      <c r="H34" s="307">
        <v>5742</v>
      </c>
      <c r="K34" s="59"/>
      <c r="L34" s="307">
        <v>5983</v>
      </c>
      <c r="N34" s="315"/>
      <c r="O34" s="315"/>
      <c r="P34" s="315"/>
    </row>
    <row r="35" spans="1:16">
      <c r="B35" s="312" t="s">
        <v>54</v>
      </c>
      <c r="C35" s="312"/>
      <c r="D35" s="312"/>
      <c r="E35" s="312"/>
      <c r="F35" s="59"/>
      <c r="G35" s="59"/>
      <c r="H35" s="307">
        <v>5659</v>
      </c>
      <c r="K35" s="59"/>
      <c r="L35" s="307">
        <v>5809</v>
      </c>
      <c r="N35" s="315"/>
      <c r="O35" s="315"/>
      <c r="P35" s="315"/>
    </row>
    <row r="36" spans="1:16">
      <c r="B36" s="312"/>
      <c r="C36" s="312"/>
      <c r="D36" s="312"/>
      <c r="E36" s="312"/>
    </row>
    <row r="38" spans="1:16">
      <c r="A38" t="s">
        <v>55</v>
      </c>
    </row>
  </sheetData>
  <sheetProtection selectLockedCells="1"/>
  <mergeCells count="37">
    <mergeCell ref="W2:W3"/>
    <mergeCell ref="X2:X3"/>
    <mergeCell ref="T11:Y11"/>
    <mergeCell ref="Y2:Y3"/>
    <mergeCell ref="V2:V3"/>
    <mergeCell ref="U2:U3"/>
    <mergeCell ref="A1:F1"/>
    <mergeCell ref="A2:F2"/>
    <mergeCell ref="B14:E14"/>
    <mergeCell ref="B15:E15"/>
    <mergeCell ref="A5:C5"/>
    <mergeCell ref="B6:E6"/>
    <mergeCell ref="B8:E8"/>
    <mergeCell ref="B10:E10"/>
    <mergeCell ref="A13:C13"/>
    <mergeCell ref="H20:J20"/>
    <mergeCell ref="S12:U12"/>
    <mergeCell ref="S13:U13"/>
    <mergeCell ref="S14:U14"/>
    <mergeCell ref="S15:U15"/>
    <mergeCell ref="S16:U16"/>
    <mergeCell ref="B36:E36"/>
    <mergeCell ref="B33:E33"/>
    <mergeCell ref="B34:E34"/>
    <mergeCell ref="B35:E35"/>
    <mergeCell ref="O4:Q4"/>
    <mergeCell ref="O5:Q5"/>
    <mergeCell ref="O6:Q6"/>
    <mergeCell ref="O7:Q7"/>
    <mergeCell ref="N33:P33"/>
    <mergeCell ref="N34:P34"/>
    <mergeCell ref="O8:Q8"/>
    <mergeCell ref="O9:Q9"/>
    <mergeCell ref="N35:P35"/>
    <mergeCell ref="A32:E32"/>
    <mergeCell ref="B19:E19"/>
    <mergeCell ref="A20:C20"/>
  </mergeCells>
  <phoneticPr fontId="9" type="noConversion"/>
  <pageMargins left="0.75" right="0.75" top="1" bottom="1" header="0.5" footer="0.5"/>
  <pageSetup scale="6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4"/>
    <pageSetUpPr fitToPage="1"/>
  </sheetPr>
  <dimension ref="A1:U107"/>
  <sheetViews>
    <sheetView showGridLines="0" tabSelected="1" showWhiteSpace="0" zoomScaleNormal="100" workbookViewId="0">
      <pane ySplit="7" topLeftCell="A8" activePane="bottomLeft" state="frozen"/>
      <selection pane="bottomLeft" activeCell="Q4" sqref="Q4"/>
    </sheetView>
  </sheetViews>
  <sheetFormatPr defaultColWidth="11.42578125" defaultRowHeight="12.75"/>
  <cols>
    <col min="1" max="1" width="17.7109375" style="2" customWidth="1"/>
    <col min="2" max="2" width="10" style="2" bestFit="1" customWidth="1"/>
    <col min="3" max="3" width="4.7109375" style="2" customWidth="1"/>
    <col min="4" max="4" width="6.7109375" style="2" customWidth="1"/>
    <col min="5" max="5" width="5.7109375" style="2" customWidth="1"/>
    <col min="6" max="6" width="7.7109375" style="2" customWidth="1"/>
    <col min="7" max="7" width="7.140625" style="2" customWidth="1"/>
    <col min="8" max="10" width="8.28515625" style="2" customWidth="1"/>
    <col min="11" max="11" width="10.42578125" style="2" customWidth="1"/>
    <col min="12" max="12" width="8.28515625" style="2" customWidth="1"/>
    <col min="13" max="13" width="10.42578125" style="2" customWidth="1"/>
    <col min="14" max="17" width="9.7109375" style="2" customWidth="1"/>
    <col min="18" max="18" width="10.7109375" style="2" customWidth="1"/>
    <col min="19" max="16384" width="11.42578125" style="2"/>
  </cols>
  <sheetData>
    <row r="1" spans="1:21" s="1" customFormat="1" ht="14.25" customHeight="1">
      <c r="A1" s="62" t="s">
        <v>56</v>
      </c>
      <c r="B1" s="63"/>
      <c r="C1" s="64"/>
      <c r="D1" s="308"/>
      <c r="E1" s="64"/>
      <c r="F1" s="65"/>
      <c r="G1" s="259"/>
      <c r="H1" s="365" t="s">
        <v>57</v>
      </c>
      <c r="I1" s="366"/>
      <c r="J1" s="366"/>
      <c r="K1" s="146">
        <f>+'DATA SHEET'!R4</f>
        <v>0</v>
      </c>
      <c r="L1" s="144" t="s">
        <v>58</v>
      </c>
      <c r="M1" s="147">
        <f>+'DATA SHEET'!T4</f>
        <v>0</v>
      </c>
      <c r="N1" s="64"/>
      <c r="O1" s="64"/>
      <c r="P1" s="364" t="s">
        <v>59</v>
      </c>
      <c r="Q1" s="364"/>
      <c r="R1" s="66">
        <f ca="1">NOW()</f>
        <v>44384.617214814818</v>
      </c>
    </row>
    <row r="2" spans="1:21" s="4" customFormat="1" ht="13.15" customHeight="1">
      <c r="A2" s="67" t="s">
        <v>60</v>
      </c>
      <c r="B2" s="394"/>
      <c r="C2" s="394"/>
      <c r="D2" s="394"/>
      <c r="E2" s="394"/>
      <c r="F2" s="394"/>
      <c r="G2" s="394"/>
      <c r="H2" s="394"/>
      <c r="I2" s="392"/>
      <c r="J2" s="393"/>
      <c r="K2" s="393"/>
      <c r="L2" s="393"/>
      <c r="M2" s="393"/>
      <c r="N2" s="393"/>
      <c r="O2" s="393"/>
      <c r="P2" s="393"/>
      <c r="Q2" s="401"/>
      <c r="R2" s="399"/>
    </row>
    <row r="3" spans="1:21" s="4" customFormat="1" ht="13.15" customHeight="1">
      <c r="A3" s="67" t="s">
        <v>61</v>
      </c>
      <c r="B3" s="404"/>
      <c r="C3" s="404"/>
      <c r="D3" s="404"/>
      <c r="E3" s="404"/>
      <c r="F3" s="404"/>
      <c r="G3" s="404"/>
      <c r="H3" s="404"/>
      <c r="I3" s="388"/>
      <c r="J3" s="389"/>
      <c r="K3" s="68"/>
      <c r="L3" s="357"/>
      <c r="M3" s="405"/>
      <c r="N3" s="388"/>
      <c r="O3" s="389"/>
      <c r="P3" s="402"/>
      <c r="Q3" s="403"/>
      <c r="R3" s="400"/>
    </row>
    <row r="4" spans="1:21" s="4" customFormat="1" ht="13.5">
      <c r="A4" s="396" t="s">
        <v>62</v>
      </c>
      <c r="B4" s="397"/>
      <c r="C4" s="397"/>
      <c r="D4" s="397"/>
      <c r="E4" s="397"/>
      <c r="F4" s="397"/>
      <c r="G4" s="397"/>
      <c r="H4" s="397"/>
      <c r="I4" s="397"/>
      <c r="J4" s="397"/>
      <c r="K4" s="397"/>
      <c r="L4" s="397"/>
      <c r="M4" s="398"/>
      <c r="N4" s="69"/>
      <c r="O4" s="357" t="s">
        <v>63</v>
      </c>
      <c r="P4" s="395"/>
      <c r="Q4" s="149"/>
      <c r="R4" s="71"/>
    </row>
    <row r="5" spans="1:21" ht="13.5" customHeight="1">
      <c r="A5" s="237"/>
      <c r="B5" s="277"/>
      <c r="C5" s="381" t="s">
        <v>64</v>
      </c>
      <c r="D5" s="367" t="s">
        <v>65</v>
      </c>
      <c r="E5" s="238" t="s">
        <v>66</v>
      </c>
      <c r="F5" s="238" t="s">
        <v>67</v>
      </c>
      <c r="G5" s="367" t="s">
        <v>68</v>
      </c>
      <c r="H5" s="367" t="s">
        <v>69</v>
      </c>
      <c r="I5" s="367" t="s">
        <v>70</v>
      </c>
      <c r="J5" s="367" t="s">
        <v>71</v>
      </c>
      <c r="K5" s="367" t="s">
        <v>72</v>
      </c>
      <c r="L5" s="367" t="s">
        <v>73</v>
      </c>
      <c r="M5" s="367" t="s">
        <v>74</v>
      </c>
      <c r="N5" s="367" t="s">
        <v>75</v>
      </c>
      <c r="O5" s="367" t="s">
        <v>76</v>
      </c>
      <c r="P5" s="367" t="s">
        <v>77</v>
      </c>
      <c r="Q5" s="367" t="s">
        <v>78</v>
      </c>
      <c r="R5" s="322" t="s">
        <v>79</v>
      </c>
    </row>
    <row r="6" spans="1:21" ht="21" customHeight="1">
      <c r="A6" s="239"/>
      <c r="B6" s="278"/>
      <c r="C6" s="378"/>
      <c r="D6" s="368"/>
      <c r="E6" s="240" t="s">
        <v>80</v>
      </c>
      <c r="F6" s="240" t="s">
        <v>81</v>
      </c>
      <c r="G6" s="368"/>
      <c r="H6" s="368"/>
      <c r="I6" s="368"/>
      <c r="J6" s="368"/>
      <c r="K6" s="368"/>
      <c r="L6" s="368"/>
      <c r="M6" s="378"/>
      <c r="N6" s="378"/>
      <c r="O6" s="378"/>
      <c r="P6" s="378"/>
      <c r="Q6" s="378"/>
      <c r="R6" s="323"/>
    </row>
    <row r="7" spans="1:21" ht="31.5" customHeight="1">
      <c r="A7" s="242" t="s">
        <v>82</v>
      </c>
      <c r="B7" s="277" t="s">
        <v>83</v>
      </c>
      <c r="C7" s="378"/>
      <c r="D7" s="368"/>
      <c r="E7" s="240" t="s">
        <v>84</v>
      </c>
      <c r="F7" s="240" t="s">
        <v>85</v>
      </c>
      <c r="G7" s="380"/>
      <c r="H7" s="368"/>
      <c r="I7" s="368"/>
      <c r="J7" s="368"/>
      <c r="K7" s="368"/>
      <c r="L7" s="368"/>
      <c r="M7" s="379"/>
      <c r="N7" s="379"/>
      <c r="O7" s="379"/>
      <c r="P7" s="379"/>
      <c r="Q7" s="379"/>
      <c r="R7" s="241" t="s">
        <v>86</v>
      </c>
    </row>
    <row r="8" spans="1:21" s="4" customFormat="1" ht="13.5">
      <c r="A8" s="14"/>
      <c r="B8" s="15" t="s">
        <v>87</v>
      </c>
      <c r="C8" s="11" t="s">
        <v>88</v>
      </c>
      <c r="D8" s="16" t="s">
        <v>89</v>
      </c>
      <c r="E8" s="5">
        <v>12</v>
      </c>
      <c r="F8" s="17">
        <v>0</v>
      </c>
      <c r="G8" s="265">
        <f>'DATA SHEET'!$F$14</f>
        <v>0</v>
      </c>
      <c r="H8" s="12">
        <f>H9*12</f>
        <v>0</v>
      </c>
      <c r="I8" s="12">
        <f>I9*12</f>
        <v>0</v>
      </c>
      <c r="J8" s="12">
        <f>J9*12</f>
        <v>0</v>
      </c>
      <c r="K8" s="12">
        <f>K9*12</f>
        <v>0</v>
      </c>
      <c r="L8" s="12">
        <f>L9*12</f>
        <v>0</v>
      </c>
      <c r="M8" s="156">
        <f>ROUND(IF($Q$4&gt;0,(F8*H9),0),0)</f>
        <v>0</v>
      </c>
      <c r="N8" s="156">
        <f>ROUND(IF($Q$4&gt;1,((F8*(1+$G8))*I9),0),0)</f>
        <v>0</v>
      </c>
      <c r="O8" s="156">
        <f>ROUND(IF($Q$4&gt;2,(((F8*(1+$G8)*(1+$G8)))*J9),0),0)</f>
        <v>0</v>
      </c>
      <c r="P8" s="156">
        <f>ROUND(IF($Q$4&gt;3,(((F8*(1+$G8)*(1+$G8)*(1+$G8)))*K9),0),0)</f>
        <v>0</v>
      </c>
      <c r="Q8" s="156">
        <f>ROUND(IF($Q$4=5,(((F8*(1+$G8)*(1+$G8)*(1+$G8)*(1+$G8)))*L9),0),0)</f>
        <v>0</v>
      </c>
      <c r="R8" s="157">
        <f t="shared" ref="R8:R19" si="0">SUM(M8:Q8)</f>
        <v>0</v>
      </c>
      <c r="T8"/>
      <c r="U8"/>
    </row>
    <row r="9" spans="1:21" s="4" customFormat="1" ht="13.5">
      <c r="A9" s="80"/>
      <c r="B9" s="81"/>
      <c r="C9" s="13"/>
      <c r="D9" s="13"/>
      <c r="E9" s="82"/>
      <c r="F9" s="83"/>
      <c r="G9" s="83"/>
      <c r="H9" s="18">
        <v>0</v>
      </c>
      <c r="I9" s="18">
        <v>0</v>
      </c>
      <c r="J9" s="18">
        <v>0</v>
      </c>
      <c r="K9" s="18">
        <v>0</v>
      </c>
      <c r="L9" s="18">
        <v>0</v>
      </c>
      <c r="M9" s="158">
        <f>ROUND(IF(D8="N",(M8*'DATA SHEET'!$F$6),(M8*'DATA SHEET'!$F$8)),0)</f>
        <v>0</v>
      </c>
      <c r="N9" s="158">
        <f>ROUND(IF($D$8="N",(N8*'DATA SHEET'!$F$6),(N8*'DATA SHEET'!$F$8)),0)</f>
        <v>0</v>
      </c>
      <c r="O9" s="158">
        <f>ROUND(IF(D8="N",(O8*'DATA SHEET'!$F$6),(O8*'DATA SHEET'!$F$8)),0)</f>
        <v>0</v>
      </c>
      <c r="P9" s="158">
        <f>ROUND(IF(D8="N",(P8*'DATA SHEET'!$F$6),(P8*'DATA SHEET'!$F$8)),0)</f>
        <v>0</v>
      </c>
      <c r="Q9" s="158">
        <f>ROUND(IF(D8="N",(Q8*'DATA SHEET'!$F$6),(Q8*'DATA SHEET'!$F$8)),0)</f>
        <v>0</v>
      </c>
      <c r="R9" s="159">
        <f t="shared" si="0"/>
        <v>0</v>
      </c>
    </row>
    <row r="10" spans="1:21" s="4" customFormat="1" ht="13.5">
      <c r="A10" s="14"/>
      <c r="B10" s="15"/>
      <c r="C10" s="11" t="s">
        <v>88</v>
      </c>
      <c r="D10" s="16" t="s">
        <v>89</v>
      </c>
      <c r="E10" s="5">
        <v>12</v>
      </c>
      <c r="F10" s="17">
        <v>0</v>
      </c>
      <c r="G10" s="265">
        <f>'DATA SHEET'!$F$14</f>
        <v>0</v>
      </c>
      <c r="H10" s="12">
        <f>H11*12</f>
        <v>0</v>
      </c>
      <c r="I10" s="12">
        <f>I11*12</f>
        <v>0</v>
      </c>
      <c r="J10" s="12">
        <f>J11*12</f>
        <v>0</v>
      </c>
      <c r="K10" s="12">
        <f>K11*12</f>
        <v>0</v>
      </c>
      <c r="L10" s="12">
        <f>L11*12</f>
        <v>0</v>
      </c>
      <c r="M10" s="156">
        <f>ROUND(IF($Q$4&gt;0,(F10*H11),0),0)</f>
        <v>0</v>
      </c>
      <c r="N10" s="156">
        <f>ROUND(IF($Q$4&gt;1,((F10*(1+$G10))*I11),0),0)</f>
        <v>0</v>
      </c>
      <c r="O10" s="156">
        <f>ROUND(IF($Q$4&gt;2,(((F10*(1+$G10)*(1+$G10)))*J11),0),0)</f>
        <v>0</v>
      </c>
      <c r="P10" s="156">
        <f>ROUND(IF($Q$4&gt;3,(((F10*(1+$G10)*(1+$G10)*(1+$G10)))*K11),0),0)</f>
        <v>0</v>
      </c>
      <c r="Q10" s="156">
        <f>ROUND(IF($Q$4=5,(((F10*(1+$G10)*(1+$G10)*(1+$G10)*(1+$G10)))*L11),0),0)</f>
        <v>0</v>
      </c>
      <c r="R10" s="157">
        <f t="shared" si="0"/>
        <v>0</v>
      </c>
    </row>
    <row r="11" spans="1:21" s="4" customFormat="1" ht="13.5">
      <c r="A11" s="80"/>
      <c r="B11" s="81"/>
      <c r="C11" s="13"/>
      <c r="D11" s="13"/>
      <c r="E11" s="82"/>
      <c r="F11" s="83"/>
      <c r="G11" s="83"/>
      <c r="H11" s="18">
        <v>0</v>
      </c>
      <c r="I11" s="18">
        <v>0</v>
      </c>
      <c r="J11" s="18">
        <v>0</v>
      </c>
      <c r="K11" s="18">
        <v>0</v>
      </c>
      <c r="L11" s="18">
        <v>0</v>
      </c>
      <c r="M11" s="158">
        <f>ROUND(IF(D10="N",(M10*'DATA SHEET'!$F$6),(M10*'DATA SHEET'!$F$8)),0)</f>
        <v>0</v>
      </c>
      <c r="N11" s="158">
        <f>ROUND(IF($D$10="N",(N10*'DATA SHEET'!$F$6),(N10*'DATA SHEET'!$F$8)),0)</f>
        <v>0</v>
      </c>
      <c r="O11" s="158">
        <f>ROUND(IF(D10="N",(O10*'DATA SHEET'!$F$6),(O10*'DATA SHEET'!$F$8)),0)</f>
        <v>0</v>
      </c>
      <c r="P11" s="158">
        <f>ROUND(IF(D10="N",(P10*'DATA SHEET'!$F$6),(P10*'DATA SHEET'!$F$8)),0)</f>
        <v>0</v>
      </c>
      <c r="Q11" s="158">
        <f>ROUND(IF(D10="N",(Q10*'DATA SHEET'!$F$6),(Q10*'DATA SHEET'!$F$8)),0)</f>
        <v>0</v>
      </c>
      <c r="R11" s="159">
        <f t="shared" si="0"/>
        <v>0</v>
      </c>
    </row>
    <row r="12" spans="1:21" s="4" customFormat="1" ht="13.5">
      <c r="A12" s="14"/>
      <c r="B12" s="15"/>
      <c r="C12" s="11" t="s">
        <v>88</v>
      </c>
      <c r="D12" s="16" t="s">
        <v>89</v>
      </c>
      <c r="E12" s="5">
        <v>12</v>
      </c>
      <c r="F12" s="17">
        <v>0</v>
      </c>
      <c r="G12" s="265">
        <f>'DATA SHEET'!$F$14</f>
        <v>0</v>
      </c>
      <c r="H12" s="12">
        <f>H13*12</f>
        <v>0</v>
      </c>
      <c r="I12" s="12">
        <f>I13*12</f>
        <v>0</v>
      </c>
      <c r="J12" s="12">
        <f>J13*12</f>
        <v>0</v>
      </c>
      <c r="K12" s="12">
        <f>K13*12</f>
        <v>0</v>
      </c>
      <c r="L12" s="12">
        <f>L13*12</f>
        <v>0</v>
      </c>
      <c r="M12" s="156">
        <f>ROUND(IF($Q$4&gt;0,(F12*H13),0),0)</f>
        <v>0</v>
      </c>
      <c r="N12" s="156">
        <f>ROUND(IF($Q$4&gt;1,((F12*(1+$G12))*I13),0),0)</f>
        <v>0</v>
      </c>
      <c r="O12" s="156">
        <f>ROUND(IF($Q$4&gt;2,(((F12*(1+$G12)*(1+$G12)))*J13),0),0)</f>
        <v>0</v>
      </c>
      <c r="P12" s="156">
        <f>ROUND(IF($Q$4&gt;3,(((F12*(1+$G12)*(1+$G12)*(1+$G12)))*K13),0),0)</f>
        <v>0</v>
      </c>
      <c r="Q12" s="156">
        <f>ROUND(IF($Q$4=5,(((F12*(1+$G12)*(1+$G12)*(1+$G12)*(1+$G12)))*L13),0),0)</f>
        <v>0</v>
      </c>
      <c r="R12" s="157">
        <f t="shared" si="0"/>
        <v>0</v>
      </c>
    </row>
    <row r="13" spans="1:21" s="4" customFormat="1" ht="13.5">
      <c r="A13" s="80"/>
      <c r="B13" s="81"/>
      <c r="C13" s="13"/>
      <c r="D13" s="13"/>
      <c r="E13" s="82"/>
      <c r="F13" s="83"/>
      <c r="G13" s="83"/>
      <c r="H13" s="18">
        <v>0</v>
      </c>
      <c r="I13" s="18">
        <v>0</v>
      </c>
      <c r="J13" s="18">
        <v>0</v>
      </c>
      <c r="K13" s="18">
        <v>0</v>
      </c>
      <c r="L13" s="18">
        <v>0</v>
      </c>
      <c r="M13" s="158">
        <f>ROUND(IF(D12="N",(M12*'DATA SHEET'!$F$6),(M12*'DATA SHEET'!$F$8)),0)</f>
        <v>0</v>
      </c>
      <c r="N13" s="158">
        <f>ROUND(IF($D$12="N",(N12*'DATA SHEET'!$F$6),(N12*'DATA SHEET'!$F$8)),0)</f>
        <v>0</v>
      </c>
      <c r="O13" s="158">
        <f>ROUND(IF(D12="N",(O12*'DATA SHEET'!$F$6),(O12*'DATA SHEET'!$F$8)),0)</f>
        <v>0</v>
      </c>
      <c r="P13" s="158">
        <f>ROUND(IF(D12="N",(P12*'DATA SHEET'!$F$6),(P12*'DATA SHEET'!$F$8)),0)</f>
        <v>0</v>
      </c>
      <c r="Q13" s="158">
        <f>ROUND(IF(D12="N",(Q12*'DATA SHEET'!$F$6),(Q12*'DATA SHEET'!$F$8)),0)</f>
        <v>0</v>
      </c>
      <c r="R13" s="159">
        <f t="shared" si="0"/>
        <v>0</v>
      </c>
    </row>
    <row r="14" spans="1:21" s="4" customFormat="1" ht="13.5">
      <c r="A14" s="14"/>
      <c r="B14" s="15"/>
      <c r="C14" s="11" t="s">
        <v>88</v>
      </c>
      <c r="D14" s="16" t="s">
        <v>89</v>
      </c>
      <c r="E14" s="5">
        <v>12</v>
      </c>
      <c r="F14" s="17">
        <v>0</v>
      </c>
      <c r="G14" s="265">
        <f>'DATA SHEET'!$F$14</f>
        <v>0</v>
      </c>
      <c r="H14" s="12">
        <f>H15*12</f>
        <v>0</v>
      </c>
      <c r="I14" s="12">
        <f>I15*12</f>
        <v>0</v>
      </c>
      <c r="J14" s="12">
        <f>J15*12</f>
        <v>0</v>
      </c>
      <c r="K14" s="12">
        <f>K15*12</f>
        <v>0</v>
      </c>
      <c r="L14" s="12">
        <f>L15*12</f>
        <v>0</v>
      </c>
      <c r="M14" s="156">
        <f>ROUND(IF($Q$4&gt;0,(F14*H15),0),0)</f>
        <v>0</v>
      </c>
      <c r="N14" s="156">
        <f>ROUND(IF($Q$4&gt;1,((F14*(1+$G14))*I15),0),0)</f>
        <v>0</v>
      </c>
      <c r="O14" s="156">
        <f>ROUND(IF($Q$4&gt;2,(((F14*(1+$G14)*(1+$G14)))*J15),0),0)</f>
        <v>0</v>
      </c>
      <c r="P14" s="156">
        <f>ROUND(IF($Q$4&gt;3,(((F14*(1+$G14)*(1+$G14)*(1+$G14)))*K15),0),0)</f>
        <v>0</v>
      </c>
      <c r="Q14" s="156">
        <f>ROUND(IF($Q$4=5,(((F14*(1+$G14)*(1+$G14)*(1+$G14)*(1+$G14)))*L15),0),0)</f>
        <v>0</v>
      </c>
      <c r="R14" s="157">
        <f t="shared" si="0"/>
        <v>0</v>
      </c>
    </row>
    <row r="15" spans="1:21" s="4" customFormat="1" ht="13.5">
      <c r="A15" s="80"/>
      <c r="B15" s="81"/>
      <c r="C15" s="13"/>
      <c r="D15" s="13"/>
      <c r="E15" s="82"/>
      <c r="F15" s="83"/>
      <c r="G15" s="83"/>
      <c r="H15" s="18">
        <v>0</v>
      </c>
      <c r="I15" s="18">
        <v>0</v>
      </c>
      <c r="J15" s="18">
        <v>0</v>
      </c>
      <c r="K15" s="18">
        <v>0</v>
      </c>
      <c r="L15" s="18">
        <v>0</v>
      </c>
      <c r="M15" s="158">
        <f>ROUND(IF(D14="N",(M14*'DATA SHEET'!$F$6),(M14*'DATA SHEET'!$F$8)),0)</f>
        <v>0</v>
      </c>
      <c r="N15" s="158">
        <f>ROUND(IF($D$14="N",(N14*'DATA SHEET'!$F$6),(N14*'DATA SHEET'!$F$8)),0)</f>
        <v>0</v>
      </c>
      <c r="O15" s="158">
        <f>ROUND(IF(D14="N",(O14*'DATA SHEET'!$F$6),(O14*'DATA SHEET'!$F$8)),0)</f>
        <v>0</v>
      </c>
      <c r="P15" s="158">
        <f>ROUND(IF(D14="N",(P14*'DATA SHEET'!$F$6),(P14*'DATA SHEET'!$F$8)),0)</f>
        <v>0</v>
      </c>
      <c r="Q15" s="158">
        <f>ROUND(IF(D14="N",(Q14*'DATA SHEET'!$F$6),(Q14*'DATA SHEET'!$F$8)),0)</f>
        <v>0</v>
      </c>
      <c r="R15" s="159">
        <f t="shared" si="0"/>
        <v>0</v>
      </c>
    </row>
    <row r="16" spans="1:21" s="4" customFormat="1" ht="13.5">
      <c r="A16" s="14"/>
      <c r="B16" s="15"/>
      <c r="C16" s="11" t="s">
        <v>88</v>
      </c>
      <c r="D16" s="16" t="s">
        <v>89</v>
      </c>
      <c r="E16" s="5">
        <v>12</v>
      </c>
      <c r="F16" s="17">
        <v>0</v>
      </c>
      <c r="G16" s="265">
        <f>'DATA SHEET'!$F$14</f>
        <v>0</v>
      </c>
      <c r="H16" s="12">
        <f>H17*12</f>
        <v>0</v>
      </c>
      <c r="I16" s="12">
        <f>I17*12</f>
        <v>0</v>
      </c>
      <c r="J16" s="12">
        <f>J17*12</f>
        <v>0</v>
      </c>
      <c r="K16" s="12">
        <f>K17*12</f>
        <v>0</v>
      </c>
      <c r="L16" s="12">
        <f>L17*12</f>
        <v>0</v>
      </c>
      <c r="M16" s="156">
        <f>ROUND(IF($Q$4&gt;0,(F16*H17),0),0)</f>
        <v>0</v>
      </c>
      <c r="N16" s="156">
        <f>ROUND(IF($Q$4&gt;1,((F16*(1+$G16))*I17),0),0)</f>
        <v>0</v>
      </c>
      <c r="O16" s="156">
        <f>ROUND(IF($Q$4&gt;2,(((F16*(1+$G16)*(1+$G16)))*J17),0),0)</f>
        <v>0</v>
      </c>
      <c r="P16" s="156">
        <f>ROUND(IF($Q$4&gt;3,(((F16*(1+$G16)*(1+$G16)*(1+$G16)))*K17),0),0)</f>
        <v>0</v>
      </c>
      <c r="Q16" s="156">
        <f>ROUND(IF($Q$4=5,(((F16*(1+$G16)*(1+$G16)*(1+$G16)*(1+$G16)))*L17),0),0)</f>
        <v>0</v>
      </c>
      <c r="R16" s="157">
        <f t="shared" si="0"/>
        <v>0</v>
      </c>
    </row>
    <row r="17" spans="1:18" s="4" customFormat="1" ht="13.5">
      <c r="A17" s="80"/>
      <c r="B17" s="81"/>
      <c r="C17" s="13"/>
      <c r="D17" s="13"/>
      <c r="E17" s="82"/>
      <c r="F17" s="83"/>
      <c r="G17" s="83"/>
      <c r="H17" s="18">
        <v>0</v>
      </c>
      <c r="I17" s="18">
        <v>0</v>
      </c>
      <c r="J17" s="18">
        <v>0</v>
      </c>
      <c r="K17" s="18">
        <v>0</v>
      </c>
      <c r="L17" s="18">
        <v>0</v>
      </c>
      <c r="M17" s="158">
        <f>ROUND(IF(D16="N",(M16*'DATA SHEET'!$F$6),(M16*'DATA SHEET'!$F$8)),0)</f>
        <v>0</v>
      </c>
      <c r="N17" s="158">
        <f>ROUND(IF($D$16="N",(N16*'DATA SHEET'!$F$6),(N16*'DATA SHEET'!$F$8)),0)</f>
        <v>0</v>
      </c>
      <c r="O17" s="158">
        <f>ROUND(IF(D16="N",(O16*'DATA SHEET'!$F$6),(O16*'DATA SHEET'!$F$8)),0)</f>
        <v>0</v>
      </c>
      <c r="P17" s="158">
        <f>ROUND(IF(D16="N",(P16*'DATA SHEET'!$F$6),(P16*'DATA SHEET'!$F$8)),0)</f>
        <v>0</v>
      </c>
      <c r="Q17" s="158">
        <f>ROUND(IF(D16="N",(Q16*'DATA SHEET'!$F$6),(Q16*'DATA SHEET'!$F$8)),0)</f>
        <v>0</v>
      </c>
      <c r="R17" s="159">
        <f t="shared" si="0"/>
        <v>0</v>
      </c>
    </row>
    <row r="18" spans="1:18" s="4" customFormat="1" ht="12" customHeight="1">
      <c r="A18" s="390" t="s">
        <v>90</v>
      </c>
      <c r="B18" s="391"/>
      <c r="C18" s="19"/>
      <c r="D18" s="19"/>
      <c r="E18" s="86"/>
      <c r="F18" s="87"/>
      <c r="G18" s="87"/>
      <c r="H18" s="20">
        <f>H19*12</f>
        <v>0</v>
      </c>
      <c r="I18" s="20">
        <f>I19*12</f>
        <v>0</v>
      </c>
      <c r="J18" s="20">
        <f>J19*12</f>
        <v>0</v>
      </c>
      <c r="K18" s="20">
        <f>K19*12</f>
        <v>0</v>
      </c>
      <c r="L18" s="20">
        <f>L19*12</f>
        <v>0</v>
      </c>
      <c r="M18" s="160">
        <f>+'ADD"L Personnel'!M18</f>
        <v>0</v>
      </c>
      <c r="N18" s="160">
        <f>+'ADD"L Personnel'!N18</f>
        <v>0</v>
      </c>
      <c r="O18" s="160">
        <f>+'ADD"L Personnel'!O18</f>
        <v>0</v>
      </c>
      <c r="P18" s="160">
        <f>+'ADD"L Personnel'!P18</f>
        <v>0</v>
      </c>
      <c r="Q18" s="160">
        <f>+'ADD"L Personnel'!Q18</f>
        <v>0</v>
      </c>
      <c r="R18" s="161">
        <f t="shared" si="0"/>
        <v>0</v>
      </c>
    </row>
    <row r="19" spans="1:18" s="4" customFormat="1" ht="12" customHeight="1">
      <c r="A19" s="382" t="s">
        <v>91</v>
      </c>
      <c r="B19" s="383"/>
      <c r="C19" s="383"/>
      <c r="D19" s="383"/>
      <c r="E19" s="383"/>
      <c r="F19" s="384"/>
      <c r="G19" s="262"/>
      <c r="H19" s="88">
        <v>0</v>
      </c>
      <c r="I19" s="88">
        <v>0</v>
      </c>
      <c r="J19" s="88">
        <v>0</v>
      </c>
      <c r="K19" s="88">
        <v>0</v>
      </c>
      <c r="L19" s="88">
        <v>0</v>
      </c>
      <c r="M19" s="162">
        <f>+'ADD"L Personnel'!M19</f>
        <v>0</v>
      </c>
      <c r="N19" s="162">
        <f>+'ADD"L Personnel'!N19</f>
        <v>0</v>
      </c>
      <c r="O19" s="162">
        <f>+'ADD"L Personnel'!O19</f>
        <v>0</v>
      </c>
      <c r="P19" s="162">
        <f>+'ADD"L Personnel'!P19</f>
        <v>0</v>
      </c>
      <c r="Q19" s="162">
        <f>+'ADD"L Personnel'!Q19</f>
        <v>0</v>
      </c>
      <c r="R19" s="163">
        <f t="shared" si="0"/>
        <v>0</v>
      </c>
    </row>
    <row r="20" spans="1:18" ht="10.5" customHeight="1">
      <c r="A20" s="369" t="s">
        <v>92</v>
      </c>
      <c r="B20" s="370"/>
      <c r="C20" s="370"/>
      <c r="D20" s="370"/>
      <c r="E20" s="370"/>
      <c r="F20" s="370"/>
      <c r="G20" s="370"/>
      <c r="H20" s="370"/>
      <c r="I20" s="370"/>
      <c r="J20" s="370"/>
      <c r="K20" s="370"/>
      <c r="L20" s="371"/>
      <c r="M20" s="243">
        <f>+M8+M10+M12+M14+M16+M18</f>
        <v>0</v>
      </c>
      <c r="N20" s="243">
        <f t="shared" ref="M20:Q21" si="1">+N8+N10+N12+N14+N16+N18</f>
        <v>0</v>
      </c>
      <c r="O20" s="243">
        <f t="shared" si="1"/>
        <v>0</v>
      </c>
      <c r="P20" s="243">
        <f t="shared" si="1"/>
        <v>0</v>
      </c>
      <c r="Q20" s="243">
        <f t="shared" si="1"/>
        <v>0</v>
      </c>
      <c r="R20" s="245">
        <f>SUM(M20:Q20)</f>
        <v>0</v>
      </c>
    </row>
    <row r="21" spans="1:18" ht="10.5" customHeight="1">
      <c r="A21" s="372" t="s">
        <v>93</v>
      </c>
      <c r="B21" s="373"/>
      <c r="C21" s="373"/>
      <c r="D21" s="373"/>
      <c r="E21" s="373"/>
      <c r="F21" s="373"/>
      <c r="G21" s="373"/>
      <c r="H21" s="373"/>
      <c r="I21" s="373"/>
      <c r="J21" s="373"/>
      <c r="K21" s="373"/>
      <c r="L21" s="374"/>
      <c r="M21" s="244">
        <f t="shared" si="1"/>
        <v>0</v>
      </c>
      <c r="N21" s="244">
        <f t="shared" si="1"/>
        <v>0</v>
      </c>
      <c r="O21" s="244">
        <f t="shared" si="1"/>
        <v>0</v>
      </c>
      <c r="P21" s="244">
        <f t="shared" si="1"/>
        <v>0</v>
      </c>
      <c r="Q21" s="244">
        <f t="shared" si="1"/>
        <v>0</v>
      </c>
      <c r="R21" s="246">
        <f>SUM(M21:Q21)</f>
        <v>0</v>
      </c>
    </row>
    <row r="22" spans="1:18" s="4" customFormat="1" ht="13.5">
      <c r="A22" s="375" t="s">
        <v>94</v>
      </c>
      <c r="B22" s="376"/>
      <c r="C22" s="376"/>
      <c r="D22" s="376"/>
      <c r="E22" s="376"/>
      <c r="F22" s="376"/>
      <c r="G22" s="376"/>
      <c r="H22" s="376"/>
      <c r="I22" s="376"/>
      <c r="J22" s="376"/>
      <c r="K22" s="376"/>
      <c r="L22" s="376"/>
      <c r="M22" s="376"/>
      <c r="N22" s="376"/>
      <c r="O22" s="376"/>
      <c r="P22" s="376"/>
      <c r="Q22" s="376"/>
      <c r="R22" s="377"/>
    </row>
    <row r="23" spans="1:18" s="4" customFormat="1" ht="13.5">
      <c r="A23" s="14"/>
      <c r="B23" s="15"/>
      <c r="C23" s="21" t="s">
        <v>88</v>
      </c>
      <c r="D23" s="16" t="s">
        <v>89</v>
      </c>
      <c r="E23" s="5">
        <v>12</v>
      </c>
      <c r="F23" s="17">
        <v>0</v>
      </c>
      <c r="G23" s="265">
        <f>'DATA SHEET'!$F$14</f>
        <v>0</v>
      </c>
      <c r="H23" s="22">
        <f>H24*12</f>
        <v>0</v>
      </c>
      <c r="I23" s="22">
        <f>I24*12</f>
        <v>0</v>
      </c>
      <c r="J23" s="22">
        <f>J24*12</f>
        <v>0</v>
      </c>
      <c r="K23" s="22">
        <f>K24*12</f>
        <v>0</v>
      </c>
      <c r="L23" s="22">
        <f>L24*12</f>
        <v>0</v>
      </c>
      <c r="M23" s="164">
        <f>ROUND(IF($Q$4&gt;0,(F23*H24),0),0)</f>
        <v>0</v>
      </c>
      <c r="N23" s="164">
        <f>ROUND(IF($Q$4&gt;1,((F23*(1+$G23))*I24),0),0)</f>
        <v>0</v>
      </c>
      <c r="O23" s="164">
        <f>ROUND(IF($Q$4&gt;2,(((F23*(1+$G23)*(1+$G23)))*J24),0),0)</f>
        <v>0</v>
      </c>
      <c r="P23" s="164">
        <f>ROUND(IF($Q$4&gt;3,(((F23*(1+$G23)*(1+$G23)*(1+$G23)))*K24),0),0)</f>
        <v>0</v>
      </c>
      <c r="Q23" s="164">
        <f>ROUND(IF($Q$4=5,(((F23*(1+$G23)*(1+$G23)*(1+$G23)*(1+$G23)))*L24),0),0)</f>
        <v>0</v>
      </c>
      <c r="R23" s="165">
        <f t="shared" ref="R23:R43" si="2">SUM(M23:Q23)</f>
        <v>0</v>
      </c>
    </row>
    <row r="24" spans="1:18" s="4" customFormat="1" ht="13.5">
      <c r="A24" s="91"/>
      <c r="B24" s="92"/>
      <c r="C24" s="23"/>
      <c r="D24" s="23"/>
      <c r="E24" s="93"/>
      <c r="F24" s="94"/>
      <c r="G24" s="94"/>
      <c r="H24" s="18">
        <v>0</v>
      </c>
      <c r="I24" s="18">
        <v>0</v>
      </c>
      <c r="J24" s="18">
        <v>0</v>
      </c>
      <c r="K24" s="18">
        <v>0</v>
      </c>
      <c r="L24" s="18">
        <v>0</v>
      </c>
      <c r="M24" s="166">
        <f>ROUND(IF(D23="N",(M23*'DATA SHEET'!$F$6),(M23*'DATA SHEET'!$F$8)),0)</f>
        <v>0</v>
      </c>
      <c r="N24" s="166">
        <f>ROUND(IF($D23="N",(N23*'DATA SHEET'!$F$6),(N23*'DATA SHEET'!$F$8)),0)</f>
        <v>0</v>
      </c>
      <c r="O24" s="166">
        <f>ROUND(IF(D23="N",(O23*'DATA SHEET'!$F$6),(O23*'DATA SHEET'!$F$8)),0)</f>
        <v>0</v>
      </c>
      <c r="P24" s="166">
        <f>ROUND(IF(D23="N",(P23*'DATA SHEET'!$F$6),(P23*'DATA SHEET'!$F$8)),0)</f>
        <v>0</v>
      </c>
      <c r="Q24" s="166">
        <f>ROUND(IF(D23="N",(Q23*'DATA SHEET'!$F$6),(Q23*'DATA SHEET'!$F$8)),0)</f>
        <v>0</v>
      </c>
      <c r="R24" s="167">
        <f t="shared" si="2"/>
        <v>0</v>
      </c>
    </row>
    <row r="25" spans="1:18" s="4" customFormat="1" ht="13.5">
      <c r="A25" s="6"/>
      <c r="B25" s="7"/>
      <c r="C25" s="23" t="s">
        <v>88</v>
      </c>
      <c r="D25" s="118" t="s">
        <v>89</v>
      </c>
      <c r="E25" s="8">
        <v>12</v>
      </c>
      <c r="F25" s="9"/>
      <c r="G25" s="265">
        <f>'DATA SHEET'!$F$14</f>
        <v>0</v>
      </c>
      <c r="H25" s="24">
        <f>H26*12</f>
        <v>0</v>
      </c>
      <c r="I25" s="24">
        <f>I26*12</f>
        <v>0</v>
      </c>
      <c r="J25" s="24">
        <f>J26*12</f>
        <v>0</v>
      </c>
      <c r="K25" s="24">
        <f>K26*12</f>
        <v>0</v>
      </c>
      <c r="L25" s="24">
        <f>L26*12</f>
        <v>0</v>
      </c>
      <c r="M25" s="164">
        <f>ROUND(IF($Q$4&gt;0,(F25*H26),0),0)</f>
        <v>0</v>
      </c>
      <c r="N25" s="164">
        <f>ROUND(IF($Q$4&gt;1,((F25*(1+$G25))*I26),0),0)</f>
        <v>0</v>
      </c>
      <c r="O25" s="164">
        <f>ROUND(IF($Q$4&gt;2,(((F25*(1+$G25)*(1+$G25)))*J26),0),0)</f>
        <v>0</v>
      </c>
      <c r="P25" s="164">
        <f>ROUND(IF($Q$4&gt;3,(((F25*(1+$G25)*(1+$G25)*(1+$G25)))*K26),0),0)</f>
        <v>0</v>
      </c>
      <c r="Q25" s="164">
        <f>ROUND(IF($Q$4=5,(((F25*(1+$G25)*(1+$G25)*(1+$G25)*(1+$G25)))*L26),0),0)</f>
        <v>0</v>
      </c>
      <c r="R25" s="165">
        <f t="shared" si="2"/>
        <v>0</v>
      </c>
    </row>
    <row r="26" spans="1:18" s="4" customFormat="1" ht="13.5">
      <c r="A26" s="91"/>
      <c r="B26" s="92"/>
      <c r="C26" s="23"/>
      <c r="D26" s="23"/>
      <c r="E26" s="93"/>
      <c r="F26" s="94"/>
      <c r="G26" s="94"/>
      <c r="H26" s="18">
        <v>0</v>
      </c>
      <c r="I26" s="18">
        <v>0</v>
      </c>
      <c r="J26" s="18">
        <v>0</v>
      </c>
      <c r="K26" s="18">
        <v>0</v>
      </c>
      <c r="L26" s="18">
        <v>0</v>
      </c>
      <c r="M26" s="166">
        <f>ROUND(IF(D25="N",(M25*'DATA SHEET'!$F$6),(M25*'DATA SHEET'!$F$8)),0)</f>
        <v>0</v>
      </c>
      <c r="N26" s="166">
        <f>ROUND(IF($D25="N",(N25*'DATA SHEET'!$F$6),(N25*'DATA SHEET'!$F$8)),0)</f>
        <v>0</v>
      </c>
      <c r="O26" s="166">
        <f>ROUND(IF(D25="N",(O25*'DATA SHEET'!$F$6),(O25*'DATA SHEET'!$F$8)),0)</f>
        <v>0</v>
      </c>
      <c r="P26" s="166">
        <f>ROUND(IF(D25="N",(P25*'DATA SHEET'!$F$6),(P25*'DATA SHEET'!$F$8)),0)</f>
        <v>0</v>
      </c>
      <c r="Q26" s="166">
        <f>ROUND(IF(D25="N",(Q25*'DATA SHEET'!$F$6),(Q25*'DATA SHEET'!$F$8)),0)</f>
        <v>0</v>
      </c>
      <c r="R26" s="167">
        <f t="shared" si="2"/>
        <v>0</v>
      </c>
    </row>
    <row r="27" spans="1:18" s="4" customFormat="1" ht="13.5">
      <c r="A27" s="6"/>
      <c r="B27" s="7"/>
      <c r="C27" s="23" t="s">
        <v>88</v>
      </c>
      <c r="D27" s="118" t="s">
        <v>89</v>
      </c>
      <c r="E27" s="8">
        <v>12</v>
      </c>
      <c r="F27" s="9"/>
      <c r="G27" s="265">
        <f>'DATA SHEET'!$F$14</f>
        <v>0</v>
      </c>
      <c r="H27" s="24">
        <f>H28*12</f>
        <v>0</v>
      </c>
      <c r="I27" s="24">
        <f>I28*12</f>
        <v>0</v>
      </c>
      <c r="J27" s="24">
        <f>J28*12</f>
        <v>0</v>
      </c>
      <c r="K27" s="24">
        <f>K28*12</f>
        <v>0</v>
      </c>
      <c r="L27" s="24">
        <f>L28*12</f>
        <v>0</v>
      </c>
      <c r="M27" s="164">
        <f>ROUND(IF($Q$4&gt;0,(F27*H28),0),0)</f>
        <v>0</v>
      </c>
      <c r="N27" s="164">
        <f>ROUND(IF($Q$4&gt;1,((F27*(1+$G27))*I28),0),0)</f>
        <v>0</v>
      </c>
      <c r="O27" s="164">
        <f>ROUND(IF($Q$4&gt;2,(((F27*(1+$G27)*(1+$G27)))*J28),0),0)</f>
        <v>0</v>
      </c>
      <c r="P27" s="164">
        <f>ROUND(IF($Q$4&gt;3,(((F27*(1+$G27)*(1+$G27)*(1+$G27)))*K28),0),0)</f>
        <v>0</v>
      </c>
      <c r="Q27" s="164">
        <f>ROUND(IF($Q$4=5,(((F27*(1+$G27)*(1+$G27)*(1+$G27)*(1+$G27)))*L28),0),0)</f>
        <v>0</v>
      </c>
      <c r="R27" s="165">
        <f t="shared" si="2"/>
        <v>0</v>
      </c>
    </row>
    <row r="28" spans="1:18" s="4" customFormat="1" ht="13.5">
      <c r="A28" s="91"/>
      <c r="B28" s="92"/>
      <c r="C28" s="23"/>
      <c r="D28" s="23"/>
      <c r="E28" s="93"/>
      <c r="F28" s="94"/>
      <c r="G28" s="94"/>
      <c r="H28" s="18">
        <v>0</v>
      </c>
      <c r="I28" s="18">
        <v>0</v>
      </c>
      <c r="J28" s="18">
        <v>0</v>
      </c>
      <c r="K28" s="18">
        <v>0</v>
      </c>
      <c r="L28" s="18">
        <v>0</v>
      </c>
      <c r="M28" s="166">
        <f>ROUND(IF(D27="N",(M27*'DATA SHEET'!$F$6),(M27*'DATA SHEET'!$F$8)),0)</f>
        <v>0</v>
      </c>
      <c r="N28" s="166">
        <f>ROUND(IF($D27="N",(N27*'DATA SHEET'!$F$6),(N27*'DATA SHEET'!$F$8)),0)</f>
        <v>0</v>
      </c>
      <c r="O28" s="166">
        <f>ROUND(IF(D27="N",(O27*'DATA SHEET'!$F$6),(O27*'DATA SHEET'!$F$8)),0)</f>
        <v>0</v>
      </c>
      <c r="P28" s="166">
        <f>ROUND(IF(D27="N",(P27*'DATA SHEET'!$F$6),(P27*'DATA SHEET'!$F$8)),0)</f>
        <v>0</v>
      </c>
      <c r="Q28" s="166">
        <f>ROUND(IF(D27="N",(Q27*'DATA SHEET'!$F$6),(Q27*'DATA SHEET'!$F$8)),0)</f>
        <v>0</v>
      </c>
      <c r="R28" s="167">
        <f t="shared" si="2"/>
        <v>0</v>
      </c>
    </row>
    <row r="29" spans="1:18" s="4" customFormat="1" ht="13.5">
      <c r="A29" s="6"/>
      <c r="B29" s="7"/>
      <c r="C29" s="23" t="s">
        <v>88</v>
      </c>
      <c r="D29" s="118" t="s">
        <v>89</v>
      </c>
      <c r="E29" s="8">
        <v>12</v>
      </c>
      <c r="F29" s="9"/>
      <c r="G29" s="265">
        <f>'DATA SHEET'!$F$14</f>
        <v>0</v>
      </c>
      <c r="H29" s="24">
        <f>H30*12</f>
        <v>0</v>
      </c>
      <c r="I29" s="24">
        <f>I30*12</f>
        <v>0</v>
      </c>
      <c r="J29" s="24">
        <f>J30*12</f>
        <v>0</v>
      </c>
      <c r="K29" s="24">
        <f>K30*12</f>
        <v>0</v>
      </c>
      <c r="L29" s="24">
        <f>L30*12</f>
        <v>0</v>
      </c>
      <c r="M29" s="164">
        <f>ROUND(IF($Q$4&gt;0,(F29*H30),0),0)</f>
        <v>0</v>
      </c>
      <c r="N29" s="164">
        <f>ROUND(IF($Q$4&gt;1,((F29*(1+$G29))*I30),0),0)</f>
        <v>0</v>
      </c>
      <c r="O29" s="164">
        <f>ROUND(IF($Q$4&gt;2,(((F29*(1+$G29)*(1+$G29)))*J30),0),0)</f>
        <v>0</v>
      </c>
      <c r="P29" s="164">
        <f>ROUND(IF($Q$4&gt;3,(((F29*(1+$G29)*(1+$G29)*(1+$G29)))*K30),0),0)</f>
        <v>0</v>
      </c>
      <c r="Q29" s="164">
        <f>ROUND(IF($Q$4=5,(((F29*(1+$G29)*(1+$G29)*(1+$G29)*(1+$G29)))*L30),0),0)</f>
        <v>0</v>
      </c>
      <c r="R29" s="165">
        <f t="shared" si="2"/>
        <v>0</v>
      </c>
    </row>
    <row r="30" spans="1:18" s="4" customFormat="1" ht="13.5">
      <c r="A30" s="91"/>
      <c r="B30" s="92"/>
      <c r="C30" s="23"/>
      <c r="D30" s="23"/>
      <c r="E30" s="93"/>
      <c r="F30" s="94"/>
      <c r="G30" s="94"/>
      <c r="H30" s="18">
        <v>0</v>
      </c>
      <c r="I30" s="18">
        <v>0</v>
      </c>
      <c r="J30" s="18">
        <v>0</v>
      </c>
      <c r="K30" s="18">
        <v>0</v>
      </c>
      <c r="L30" s="18">
        <v>0</v>
      </c>
      <c r="M30" s="166">
        <f>ROUND(IF(D29="N",(M29*'DATA SHEET'!$F$6),(M29*'DATA SHEET'!$F$8)),0)</f>
        <v>0</v>
      </c>
      <c r="N30" s="166">
        <f>ROUND(IF($D29="N",(N29*'DATA SHEET'!$F$6),(N29*'DATA SHEET'!$F$8)),0)</f>
        <v>0</v>
      </c>
      <c r="O30" s="166">
        <f>ROUND(IF(D29="N",(O29*'DATA SHEET'!$F$6),(O29*'DATA SHEET'!$F$8)),0)</f>
        <v>0</v>
      </c>
      <c r="P30" s="166">
        <f>ROUND(IF(D29="N",(P29*'DATA SHEET'!$F$6),(P29*'DATA SHEET'!$F$8)),0)</f>
        <v>0</v>
      </c>
      <c r="Q30" s="166">
        <f>ROUND(IF(D29="N",(Q29*'DATA SHEET'!$F$6),(Q29*'DATA SHEET'!$F$8)),0)</f>
        <v>0</v>
      </c>
      <c r="R30" s="167">
        <f t="shared" si="2"/>
        <v>0</v>
      </c>
    </row>
    <row r="31" spans="1:18" s="4" customFormat="1" ht="12" customHeight="1">
      <c r="A31" s="390" t="s">
        <v>95</v>
      </c>
      <c r="B31" s="391"/>
      <c r="C31" s="19"/>
      <c r="D31" s="19"/>
      <c r="E31" s="86"/>
      <c r="F31" s="97"/>
      <c r="G31" s="97"/>
      <c r="H31" s="37">
        <f>H32*12</f>
        <v>0</v>
      </c>
      <c r="I31" s="37">
        <f>I32*12</f>
        <v>0</v>
      </c>
      <c r="J31" s="37">
        <f>J32*12</f>
        <v>0</v>
      </c>
      <c r="K31" s="37">
        <f>K32*12</f>
        <v>0</v>
      </c>
      <c r="L31" s="37">
        <f>L32*12</f>
        <v>0</v>
      </c>
      <c r="M31" s="168">
        <f>+'ADD"L Personnel'!M35</f>
        <v>0</v>
      </c>
      <c r="N31" s="168">
        <f>+'ADD"L Personnel'!N35</f>
        <v>0</v>
      </c>
      <c r="O31" s="168">
        <f>+'ADD"L Personnel'!O35</f>
        <v>0</v>
      </c>
      <c r="P31" s="168">
        <f>+'ADD"L Personnel'!P35</f>
        <v>0</v>
      </c>
      <c r="Q31" s="168">
        <f>+'ADD"L Personnel'!Q35</f>
        <v>0</v>
      </c>
      <c r="R31" s="169">
        <f t="shared" si="2"/>
        <v>0</v>
      </c>
    </row>
    <row r="32" spans="1:18" s="4" customFormat="1" ht="12" customHeight="1">
      <c r="A32" s="382" t="s">
        <v>96</v>
      </c>
      <c r="B32" s="383"/>
      <c r="C32" s="383"/>
      <c r="D32" s="383"/>
      <c r="E32" s="383"/>
      <c r="F32" s="384"/>
      <c r="G32" s="262"/>
      <c r="H32" s="88">
        <v>0</v>
      </c>
      <c r="I32" s="88">
        <v>0</v>
      </c>
      <c r="J32" s="88">
        <v>0</v>
      </c>
      <c r="K32" s="88">
        <v>0</v>
      </c>
      <c r="L32" s="88">
        <v>0</v>
      </c>
      <c r="M32" s="170">
        <f>+'ADD"L Personnel'!M36</f>
        <v>0</v>
      </c>
      <c r="N32" s="170">
        <f>+'ADD"L Personnel'!N36</f>
        <v>0</v>
      </c>
      <c r="O32" s="170">
        <f>+'ADD"L Personnel'!O36</f>
        <v>0</v>
      </c>
      <c r="P32" s="170">
        <f>+'ADD"L Personnel'!P36</f>
        <v>0</v>
      </c>
      <c r="Q32" s="170">
        <f>+'ADD"L Personnel'!Q36</f>
        <v>0</v>
      </c>
      <c r="R32" s="171">
        <f t="shared" si="2"/>
        <v>0</v>
      </c>
    </row>
    <row r="33" spans="1:18" ht="12" customHeight="1">
      <c r="A33" s="369" t="s">
        <v>97</v>
      </c>
      <c r="B33" s="370"/>
      <c r="C33" s="370"/>
      <c r="D33" s="370"/>
      <c r="E33" s="370"/>
      <c r="F33" s="370"/>
      <c r="G33" s="370"/>
      <c r="H33" s="370"/>
      <c r="I33" s="370"/>
      <c r="J33" s="370"/>
      <c r="K33" s="370"/>
      <c r="L33" s="371"/>
      <c r="M33" s="243">
        <f t="shared" ref="M33:R34" si="3">+M23+M25+M27+M29+M31</f>
        <v>0</v>
      </c>
      <c r="N33" s="243">
        <f t="shared" si="3"/>
        <v>0</v>
      </c>
      <c r="O33" s="243">
        <f t="shared" si="3"/>
        <v>0</v>
      </c>
      <c r="P33" s="243">
        <f t="shared" si="3"/>
        <v>0</v>
      </c>
      <c r="Q33" s="243">
        <f t="shared" si="3"/>
        <v>0</v>
      </c>
      <c r="R33" s="243">
        <f t="shared" si="3"/>
        <v>0</v>
      </c>
    </row>
    <row r="34" spans="1:18" ht="12" customHeight="1">
      <c r="A34" s="372" t="s">
        <v>98</v>
      </c>
      <c r="B34" s="373"/>
      <c r="C34" s="373"/>
      <c r="D34" s="373"/>
      <c r="E34" s="373"/>
      <c r="F34" s="373"/>
      <c r="G34" s="373"/>
      <c r="H34" s="373"/>
      <c r="I34" s="373"/>
      <c r="J34" s="373"/>
      <c r="K34" s="373"/>
      <c r="L34" s="374"/>
      <c r="M34" s="244">
        <f t="shared" si="3"/>
        <v>0</v>
      </c>
      <c r="N34" s="244">
        <f t="shared" si="3"/>
        <v>0</v>
      </c>
      <c r="O34" s="244">
        <f t="shared" si="3"/>
        <v>0</v>
      </c>
      <c r="P34" s="244">
        <f t="shared" si="3"/>
        <v>0</v>
      </c>
      <c r="Q34" s="244">
        <f t="shared" si="3"/>
        <v>0</v>
      </c>
      <c r="R34" s="244">
        <f t="shared" si="3"/>
        <v>0</v>
      </c>
    </row>
    <row r="35" spans="1:18" s="4" customFormat="1" ht="31.5" customHeight="1">
      <c r="A35" s="231" t="s">
        <v>99</v>
      </c>
      <c r="B35" s="232"/>
      <c r="C35" s="236" t="s">
        <v>100</v>
      </c>
      <c r="D35" s="234" t="s">
        <v>101</v>
      </c>
      <c r="E35" s="412" t="s">
        <v>102</v>
      </c>
      <c r="F35" s="413"/>
      <c r="G35" s="413"/>
      <c r="H35" s="413"/>
      <c r="I35" s="413"/>
      <c r="J35" s="413"/>
      <c r="K35" s="413"/>
      <c r="L35" s="413"/>
      <c r="M35" s="232"/>
      <c r="N35" s="232"/>
      <c r="O35" s="232"/>
      <c r="P35" s="232"/>
      <c r="Q35" s="232"/>
      <c r="R35" s="233"/>
    </row>
    <row r="36" spans="1:18" s="4" customFormat="1" ht="13.5">
      <c r="A36" s="6"/>
      <c r="B36" s="7"/>
      <c r="C36" s="16"/>
      <c r="D36" s="16" t="s">
        <v>89</v>
      </c>
      <c r="E36" s="8"/>
      <c r="F36" s="9"/>
      <c r="G36" s="265">
        <f>'DATA SHEET'!$F$14</f>
        <v>0</v>
      </c>
      <c r="H36" s="26">
        <f>H37*12</f>
        <v>0</v>
      </c>
      <c r="I36" s="26">
        <f>I37*12</f>
        <v>0</v>
      </c>
      <c r="J36" s="26">
        <f>J37*12</f>
        <v>0</v>
      </c>
      <c r="K36" s="26">
        <f>K37*12</f>
        <v>0</v>
      </c>
      <c r="L36" s="26">
        <f>L37*12</f>
        <v>0</v>
      </c>
      <c r="M36" s="172">
        <f>ROUND(IF($Q$4&gt;0,(F36*H37),0),0)</f>
        <v>0</v>
      </c>
      <c r="N36" s="172">
        <f>ROUND(IF($Q$4&gt;1,((F36*(1+$G36))*I37),0),0)</f>
        <v>0</v>
      </c>
      <c r="O36" s="172">
        <f>ROUND(IF($Q$4&gt;2,(((F36*(1+$G36)*(1+$G36)))*J37),0),0)</f>
        <v>0</v>
      </c>
      <c r="P36" s="172">
        <f>ROUND(IF($Q$4&gt;3,(((F36*(1+$G36)*(1+$G36)*(1+$G36)))*K37),0),0)</f>
        <v>0</v>
      </c>
      <c r="Q36" s="172">
        <f>ROUND(IF($Q$4=5,(((F36*(1+$G36)*(1+$G36)*(1+$G36)*(1+$G36)))*L37),0),0)</f>
        <v>0</v>
      </c>
      <c r="R36" s="173">
        <f t="shared" si="2"/>
        <v>0</v>
      </c>
    </row>
    <row r="37" spans="1:18" s="4" customFormat="1" ht="13.5">
      <c r="A37" s="98"/>
      <c r="B37" s="99"/>
      <c r="C37" s="25"/>
      <c r="D37" s="25"/>
      <c r="E37" s="100"/>
      <c r="F37" s="101"/>
      <c r="G37" s="101"/>
      <c r="H37" s="18"/>
      <c r="I37" s="18"/>
      <c r="J37" s="18"/>
      <c r="K37" s="18"/>
      <c r="L37" s="18"/>
      <c r="M37" s="172">
        <f>ROUND(IF(C36="REE",(M36*'DATA SHEET'!$F$10)),0)</f>
        <v>0</v>
      </c>
      <c r="N37" s="172">
        <f>ROUND(IF(C36="REE",(N36*'DATA SHEET'!$F$10)),0)</f>
        <v>0</v>
      </c>
      <c r="O37" s="172">
        <f>ROUND(IF(C36="REE",(O36*'DATA SHEET'!$F$10)),0)</f>
        <v>0</v>
      </c>
      <c r="P37" s="172">
        <f>ROUND(IF(C36="REE",(P36*'DATA SHEET'!$F$10)),0)</f>
        <v>0</v>
      </c>
      <c r="Q37" s="172">
        <f>ROUND(IF(C36="REE",(Q36*'DATA SHEET'!$F$10)),0)</f>
        <v>0</v>
      </c>
      <c r="R37" s="173">
        <f>SUM(M37:Q37)</f>
        <v>0</v>
      </c>
    </row>
    <row r="38" spans="1:18" s="4" customFormat="1" ht="13.5">
      <c r="A38" s="6"/>
      <c r="B38" s="7"/>
      <c r="C38" s="118"/>
      <c r="D38" s="118" t="s">
        <v>89</v>
      </c>
      <c r="E38" s="8"/>
      <c r="F38" s="9"/>
      <c r="G38" s="265">
        <f>'DATA SHEET'!$F$14</f>
        <v>0</v>
      </c>
      <c r="H38" s="26">
        <f>H39*12</f>
        <v>0</v>
      </c>
      <c r="I38" s="26">
        <f>I39*12</f>
        <v>0</v>
      </c>
      <c r="J38" s="26">
        <f>J39*12</f>
        <v>0</v>
      </c>
      <c r="K38" s="26">
        <f>K39*12</f>
        <v>0</v>
      </c>
      <c r="L38" s="26">
        <f>L39*12</f>
        <v>0</v>
      </c>
      <c r="M38" s="172">
        <f>ROUND(IF($Q$4&gt;0,(F38*H39),0),0)</f>
        <v>0</v>
      </c>
      <c r="N38" s="172">
        <f>ROUND(IF($Q$4&gt;1,((F38*(1+$G38))*I39),0),0)</f>
        <v>0</v>
      </c>
      <c r="O38" s="172">
        <f>ROUND(IF($Q$4&gt;2,(((F38*(1+$G38)*(1+$G38)))*J39),0),0)</f>
        <v>0</v>
      </c>
      <c r="P38" s="172">
        <f>ROUND(IF($Q$4&gt;3,(((F38*(1+$G38)*(1+$G38)*(1+$G38)))*K39),0),0)</f>
        <v>0</v>
      </c>
      <c r="Q38" s="172">
        <f>ROUND(IF($Q$4=5,(((F38*(1+$G38)*(1+$G38)*(1+$G38)*(1+$G38)))*L39),0),0)</f>
        <v>0</v>
      </c>
      <c r="R38" s="173">
        <f t="shared" si="2"/>
        <v>0</v>
      </c>
    </row>
    <row r="39" spans="1:18" s="4" customFormat="1" ht="13.5">
      <c r="A39" s="98"/>
      <c r="B39" s="99"/>
      <c r="C39" s="25"/>
      <c r="D39" s="25"/>
      <c r="E39" s="100"/>
      <c r="F39" s="101"/>
      <c r="G39" s="101"/>
      <c r="H39" s="18"/>
      <c r="I39" s="18"/>
      <c r="J39" s="18"/>
      <c r="K39" s="18"/>
      <c r="L39" s="18"/>
      <c r="M39" s="172">
        <f>ROUND(IF(C38="REE",(M38*'DATA SHEET'!$F$10)),0)</f>
        <v>0</v>
      </c>
      <c r="N39" s="172">
        <f>ROUND(IF(C38="REE",(N38*'DATA SHEET'!$F$10)),0)</f>
        <v>0</v>
      </c>
      <c r="O39" s="172">
        <f>ROUND(IF(C38="REE",(O38*'DATA SHEET'!$F$10)),0)</f>
        <v>0</v>
      </c>
      <c r="P39" s="172">
        <f>ROUND(IF(C38="REE",(P38*'DATA SHEET'!$F$10)),0)</f>
        <v>0</v>
      </c>
      <c r="Q39" s="172">
        <f>ROUND(IF(C38="REE",(Q38*'DATA SHEET'!$F$10)),0)</f>
        <v>0</v>
      </c>
      <c r="R39" s="173">
        <f t="shared" si="2"/>
        <v>0</v>
      </c>
    </row>
    <row r="40" spans="1:18" s="4" customFormat="1" ht="13.5">
      <c r="A40" s="6"/>
      <c r="B40" s="99" t="s">
        <v>103</v>
      </c>
      <c r="C40" s="25"/>
      <c r="D40" s="25" t="s">
        <v>89</v>
      </c>
      <c r="E40" s="100"/>
      <c r="F40" s="102">
        <f>'DATA SHEET'!L33</f>
        <v>40200</v>
      </c>
      <c r="G40" s="267"/>
      <c r="H40" s="26">
        <f>H41*12</f>
        <v>0</v>
      </c>
      <c r="I40" s="26">
        <f>I41*12</f>
        <v>0</v>
      </c>
      <c r="J40" s="26">
        <f>J41*12</f>
        <v>0</v>
      </c>
      <c r="K40" s="26">
        <f>K41*12</f>
        <v>0</v>
      </c>
      <c r="L40" s="26">
        <f>L41*12</f>
        <v>0</v>
      </c>
      <c r="M40" s="172">
        <f>ROUND(IF($Q$4&gt;0,(F40*H41),0),0)</f>
        <v>0</v>
      </c>
      <c r="N40" s="172">
        <f>ROUND(IF($Q$4&gt;1,((F40*(1+$G40))*I41),0),0)</f>
        <v>0</v>
      </c>
      <c r="O40" s="172">
        <f>ROUND(IF($Q$4&gt;2,(((F40*(1+$G40)*(1+$G40)))*J41),0),0)</f>
        <v>0</v>
      </c>
      <c r="P40" s="172">
        <f>ROUND(IF($Q$4&gt;3,(((F40*(1+$G40)*(1+$G40)*(1+$G40)))*K41),0),0)</f>
        <v>0</v>
      </c>
      <c r="Q40" s="172">
        <f>ROUND(IF($Q$4&gt;3,(((F40*(1+$G40)*(1+$G40)*(1+$G40)))*L41),0),0)</f>
        <v>0</v>
      </c>
      <c r="R40" s="173">
        <f t="shared" si="2"/>
        <v>0</v>
      </c>
    </row>
    <row r="41" spans="1:18" s="4" customFormat="1" ht="13.5">
      <c r="A41" s="98"/>
      <c r="B41" s="99"/>
      <c r="C41" s="25"/>
      <c r="D41" s="25"/>
      <c r="E41" s="100"/>
      <c r="F41" s="101"/>
      <c r="G41" s="101"/>
      <c r="H41" s="18"/>
      <c r="I41" s="18"/>
      <c r="J41" s="18"/>
      <c r="K41" s="18"/>
      <c r="L41" s="18"/>
      <c r="M41" s="172">
        <f>ROUND(IF(M40&gt;0,H41*'DATA SHEET'!$L$34,0),0)</f>
        <v>0</v>
      </c>
      <c r="N41" s="172">
        <f>ROUND(IF(N40&gt;0,I41*'DATA SHEET'!$L$34,0),0)</f>
        <v>0</v>
      </c>
      <c r="O41" s="172">
        <f>ROUND(IF(O40&gt;0,J41*'DATA SHEET'!$L$34,0),0)</f>
        <v>0</v>
      </c>
      <c r="P41" s="172">
        <f>ROUND(IF(P40&gt;0,K41*'DATA SHEET'!$L$34,0),0)</f>
        <v>0</v>
      </c>
      <c r="Q41" s="172">
        <f>ROUND(IF(Q40&gt;0,L41*'DATA SHEET'!$L$34,0),0)</f>
        <v>0</v>
      </c>
      <c r="R41" s="173">
        <f t="shared" si="2"/>
        <v>0</v>
      </c>
    </row>
    <row r="42" spans="1:18" s="103" customFormat="1" ht="13.5">
      <c r="A42" s="6"/>
      <c r="B42" s="99" t="s">
        <v>103</v>
      </c>
      <c r="C42" s="25"/>
      <c r="D42" s="25" t="s">
        <v>89</v>
      </c>
      <c r="E42" s="100"/>
      <c r="F42" s="102">
        <f>'DATA SHEET'!L33</f>
        <v>40200</v>
      </c>
      <c r="G42" s="267"/>
      <c r="H42" s="26">
        <f>H43*12</f>
        <v>0</v>
      </c>
      <c r="I42" s="26">
        <f>I43*12</f>
        <v>0</v>
      </c>
      <c r="J42" s="26">
        <f>J43*12</f>
        <v>0</v>
      </c>
      <c r="K42" s="26">
        <f>K43*12</f>
        <v>0</v>
      </c>
      <c r="L42" s="26">
        <f>L43*12</f>
        <v>0</v>
      </c>
      <c r="M42" s="172">
        <f>ROUND(IF($Q$4&gt;0,(F42*H43),0),0)</f>
        <v>0</v>
      </c>
      <c r="N42" s="172">
        <f>ROUND(IF($Q$4&gt;1,((F42*(1+$G42))*I43),0),0)</f>
        <v>0</v>
      </c>
      <c r="O42" s="172">
        <f>ROUND(IF($Q$4&gt;2,(((F42*(1+$G42)*(1+$G42)))*J43),0),0)</f>
        <v>0</v>
      </c>
      <c r="P42" s="172">
        <f>ROUND(IF($Q$4&gt;3,(((F42*(1+$G42)*(1+$G42)*(1+$G42)))*K43),0),0)</f>
        <v>0</v>
      </c>
      <c r="Q42" s="172">
        <f>ROUND(IF($Q$4=5,(((F42*(1+$G42)*(1+$G42)*(1+$G42)*(1+$G42)))*L43),0),0)</f>
        <v>0</v>
      </c>
      <c r="R42" s="173">
        <f t="shared" si="2"/>
        <v>0</v>
      </c>
    </row>
    <row r="43" spans="1:18" s="103" customFormat="1" ht="13.5">
      <c r="A43" s="104"/>
      <c r="B43" s="105"/>
      <c r="C43" s="27"/>
      <c r="D43" s="27"/>
      <c r="E43" s="106"/>
      <c r="F43" s="107"/>
      <c r="G43" s="107"/>
      <c r="H43" s="18">
        <v>0</v>
      </c>
      <c r="I43" s="18"/>
      <c r="J43" s="18"/>
      <c r="K43" s="18"/>
      <c r="L43" s="18"/>
      <c r="M43" s="175">
        <f>ROUND(IF(M42&gt;0,H43*'DATA SHEET'!$L$34,0),0)</f>
        <v>0</v>
      </c>
      <c r="N43" s="175">
        <f>ROUND(IF(N42&gt;0,I43*'DATA SHEET'!$L$34,0),0)</f>
        <v>0</v>
      </c>
      <c r="O43" s="175">
        <f>ROUND(IF(O42&gt;0,J43*'DATA SHEET'!$L$34,0),0)</f>
        <v>0</v>
      </c>
      <c r="P43" s="175">
        <f>ROUND(IF(P42&gt;0,K43*'DATA SHEET'!$L$34,0),0)</f>
        <v>0</v>
      </c>
      <c r="Q43" s="175">
        <f>ROUND(IF(Q42&gt;0,L43*'DATA SHEET'!$L$34,0),0)</f>
        <v>0</v>
      </c>
      <c r="R43" s="176">
        <f t="shared" si="2"/>
        <v>0</v>
      </c>
    </row>
    <row r="44" spans="1:18" s="103" customFormat="1" ht="12" customHeight="1">
      <c r="A44" s="390" t="s">
        <v>104</v>
      </c>
      <c r="B44" s="391"/>
      <c r="C44" s="19"/>
      <c r="D44" s="19"/>
      <c r="E44" s="86"/>
      <c r="F44" s="87"/>
      <c r="G44" s="97"/>
      <c r="H44" s="30">
        <f>H45*12</f>
        <v>0</v>
      </c>
      <c r="I44" s="30">
        <f>I45*12</f>
        <v>0</v>
      </c>
      <c r="J44" s="37">
        <f>J45*12</f>
        <v>0</v>
      </c>
      <c r="K44" s="37">
        <f>K45*12</f>
        <v>0</v>
      </c>
      <c r="L44" s="37">
        <f>L45*12</f>
        <v>0</v>
      </c>
      <c r="M44" s="168">
        <f>+'ADD"L Personnel'!M46</f>
        <v>0</v>
      </c>
      <c r="N44" s="168">
        <f>+'ADD"L Personnel'!N46</f>
        <v>0</v>
      </c>
      <c r="O44" s="168">
        <f>+'ADD"L Personnel'!O46</f>
        <v>0</v>
      </c>
      <c r="P44" s="168">
        <f>+'ADD"L Personnel'!P46</f>
        <v>0</v>
      </c>
      <c r="Q44" s="168">
        <f>+'ADD"L Personnel'!Q46</f>
        <v>0</v>
      </c>
      <c r="R44" s="169">
        <f t="shared" ref="R44:R51" si="4">SUM(M44:Q44)</f>
        <v>0</v>
      </c>
    </row>
    <row r="45" spans="1:18" s="103" customFormat="1" ht="12" customHeight="1">
      <c r="A45" s="382" t="s">
        <v>105</v>
      </c>
      <c r="B45" s="383"/>
      <c r="C45" s="383"/>
      <c r="D45" s="383"/>
      <c r="E45" s="383"/>
      <c r="F45" s="384"/>
      <c r="G45" s="262"/>
      <c r="H45" s="88">
        <v>0</v>
      </c>
      <c r="I45" s="88">
        <v>0</v>
      </c>
      <c r="J45" s="88">
        <v>0</v>
      </c>
      <c r="K45" s="88">
        <v>0</v>
      </c>
      <c r="L45" s="88">
        <v>0</v>
      </c>
      <c r="M45" s="170">
        <f>+'ADD"L Personnel'!M47</f>
        <v>0</v>
      </c>
      <c r="N45" s="170">
        <f>+'ADD"L Personnel'!N47</f>
        <v>0</v>
      </c>
      <c r="O45" s="170">
        <f>+'ADD"L Personnel'!O47</f>
        <v>0</v>
      </c>
      <c r="P45" s="170">
        <f>+'ADD"L Personnel'!P47</f>
        <v>0</v>
      </c>
      <c r="Q45" s="170">
        <f>+'ADD"L Personnel'!Q47</f>
        <v>0</v>
      </c>
      <c r="R45" s="171">
        <f t="shared" si="4"/>
        <v>0</v>
      </c>
    </row>
    <row r="46" spans="1:18" s="103" customFormat="1" ht="13.5">
      <c r="A46" s="406" t="s">
        <v>106</v>
      </c>
      <c r="B46" s="407"/>
      <c r="C46" s="407"/>
      <c r="D46" s="407"/>
      <c r="E46" s="407"/>
      <c r="F46" s="407"/>
      <c r="G46" s="407"/>
      <c r="H46" s="407"/>
      <c r="I46" s="407"/>
      <c r="J46" s="407"/>
      <c r="K46" s="407"/>
      <c r="L46" s="407"/>
      <c r="M46" s="177">
        <f t="shared" ref="M46:Q47" si="5">+M36+M38+M40+M42+M44</f>
        <v>0</v>
      </c>
      <c r="N46" s="178">
        <f t="shared" si="5"/>
        <v>0</v>
      </c>
      <c r="O46" s="178">
        <f t="shared" si="5"/>
        <v>0</v>
      </c>
      <c r="P46" s="178">
        <f t="shared" si="5"/>
        <v>0</v>
      </c>
      <c r="Q46" s="178">
        <f t="shared" si="5"/>
        <v>0</v>
      </c>
      <c r="R46" s="179">
        <f t="shared" si="4"/>
        <v>0</v>
      </c>
    </row>
    <row r="47" spans="1:18" s="4" customFormat="1" ht="13.9" customHeight="1">
      <c r="A47" s="350" t="s">
        <v>107</v>
      </c>
      <c r="B47" s="351"/>
      <c r="C47" s="351"/>
      <c r="D47" s="351"/>
      <c r="E47" s="351"/>
      <c r="F47" s="351"/>
      <c r="G47" s="351"/>
      <c r="H47" s="351"/>
      <c r="I47" s="351"/>
      <c r="J47" s="351"/>
      <c r="K47" s="351"/>
      <c r="L47" s="351"/>
      <c r="M47" s="180">
        <f t="shared" si="5"/>
        <v>0</v>
      </c>
      <c r="N47" s="181">
        <f t="shared" si="5"/>
        <v>0</v>
      </c>
      <c r="O47" s="181">
        <f t="shared" si="5"/>
        <v>0</v>
      </c>
      <c r="P47" s="181">
        <f t="shared" si="5"/>
        <v>0</v>
      </c>
      <c r="Q47" s="181">
        <f t="shared" si="5"/>
        <v>0</v>
      </c>
      <c r="R47" s="182">
        <f t="shared" si="4"/>
        <v>0</v>
      </c>
    </row>
    <row r="48" spans="1:18">
      <c r="A48" s="414" t="s">
        <v>108</v>
      </c>
      <c r="B48" s="415"/>
      <c r="C48" s="415"/>
      <c r="D48" s="415"/>
      <c r="E48" s="415"/>
      <c r="F48" s="415"/>
      <c r="G48" s="415"/>
      <c r="H48" s="415"/>
      <c r="I48" s="415"/>
      <c r="J48" s="415"/>
      <c r="K48" s="415"/>
      <c r="L48" s="416"/>
      <c r="M48" s="247">
        <f>+M20+M33+M46</f>
        <v>0</v>
      </c>
      <c r="N48" s="248">
        <f t="shared" ref="M48:Q49" si="6">+N20+N33+N46</f>
        <v>0</v>
      </c>
      <c r="O48" s="248">
        <f t="shared" si="6"/>
        <v>0</v>
      </c>
      <c r="P48" s="248">
        <f t="shared" si="6"/>
        <v>0</v>
      </c>
      <c r="Q48" s="248">
        <f t="shared" si="6"/>
        <v>0</v>
      </c>
      <c r="R48" s="249">
        <f t="shared" si="4"/>
        <v>0</v>
      </c>
    </row>
    <row r="49" spans="1:18">
      <c r="A49" s="385" t="s">
        <v>109</v>
      </c>
      <c r="B49" s="386"/>
      <c r="C49" s="386"/>
      <c r="D49" s="386"/>
      <c r="E49" s="386"/>
      <c r="F49" s="386"/>
      <c r="G49" s="386"/>
      <c r="H49" s="386"/>
      <c r="I49" s="386"/>
      <c r="J49" s="386"/>
      <c r="K49" s="386"/>
      <c r="L49" s="387"/>
      <c r="M49" s="250">
        <f t="shared" si="6"/>
        <v>0</v>
      </c>
      <c r="N49" s="251">
        <f t="shared" si="6"/>
        <v>0</v>
      </c>
      <c r="O49" s="251">
        <f t="shared" si="6"/>
        <v>0</v>
      </c>
      <c r="P49" s="251">
        <f t="shared" si="6"/>
        <v>0</v>
      </c>
      <c r="Q49" s="251">
        <f t="shared" si="6"/>
        <v>0</v>
      </c>
      <c r="R49" s="252">
        <f>SUM(M49:Q49)</f>
        <v>0</v>
      </c>
    </row>
    <row r="50" spans="1:18">
      <c r="A50" s="253"/>
      <c r="B50" s="254"/>
      <c r="C50" s="255"/>
      <c r="D50" s="255"/>
      <c r="E50" s="255"/>
      <c r="F50" s="255"/>
      <c r="G50" s="254"/>
      <c r="H50" s="254"/>
      <c r="I50" s="255"/>
      <c r="J50" s="255"/>
      <c r="K50" s="255"/>
      <c r="L50" s="255" t="s">
        <v>110</v>
      </c>
      <c r="M50" s="256">
        <f>SUM(M48:M49)</f>
        <v>0</v>
      </c>
      <c r="N50" s="257">
        <f>SUM(N48:N49)</f>
        <v>0</v>
      </c>
      <c r="O50" s="257">
        <f>SUM(O48:O49)</f>
        <v>0</v>
      </c>
      <c r="P50" s="257">
        <f>SUM(P48:P49)</f>
        <v>0</v>
      </c>
      <c r="Q50" s="257">
        <f>SUM(Q48:Q49)</f>
        <v>0</v>
      </c>
      <c r="R50" s="252">
        <f>SUM(M50:Q50)</f>
        <v>0</v>
      </c>
    </row>
    <row r="51" spans="1:18" s="4" customFormat="1" ht="13.15" customHeight="1">
      <c r="A51" s="408" t="s">
        <v>111</v>
      </c>
      <c r="B51" s="409"/>
      <c r="C51" s="363"/>
      <c r="D51" s="338"/>
      <c r="E51" s="339"/>
      <c r="F51" s="38">
        <v>0</v>
      </c>
      <c r="G51" s="268">
        <f>'DATA SHEET'!$F$15</f>
        <v>0</v>
      </c>
      <c r="H51" s="110"/>
      <c r="I51" s="337"/>
      <c r="J51" s="338"/>
      <c r="K51" s="339"/>
      <c r="L51" s="38">
        <v>0</v>
      </c>
      <c r="M51" s="333">
        <v>0</v>
      </c>
      <c r="N51" s="333">
        <v>0</v>
      </c>
      <c r="O51" s="343">
        <f>ROUND(IF($Q$4&gt;2,(N51*(1+G51)),0),0)</f>
        <v>0</v>
      </c>
      <c r="P51" s="343">
        <v>0</v>
      </c>
      <c r="Q51" s="343">
        <v>0</v>
      </c>
      <c r="R51" s="330">
        <f t="shared" si="4"/>
        <v>0</v>
      </c>
    </row>
    <row r="52" spans="1:18" s="4" customFormat="1" ht="13.15" customHeight="1">
      <c r="A52" s="410"/>
      <c r="B52" s="411"/>
      <c r="C52" s="363"/>
      <c r="D52" s="338"/>
      <c r="E52" s="339"/>
      <c r="F52" s="38">
        <v>0</v>
      </c>
      <c r="G52" s="268"/>
      <c r="H52" s="111"/>
      <c r="I52" s="337"/>
      <c r="J52" s="338"/>
      <c r="K52" s="339"/>
      <c r="L52" s="39">
        <v>0</v>
      </c>
      <c r="M52" s="334"/>
      <c r="N52" s="334"/>
      <c r="O52" s="344"/>
      <c r="P52" s="344"/>
      <c r="Q52" s="344"/>
      <c r="R52" s="331"/>
    </row>
    <row r="53" spans="1:18" s="4" customFormat="1" ht="13.15" customHeight="1">
      <c r="A53" s="408" t="s">
        <v>112</v>
      </c>
      <c r="B53" s="409"/>
      <c r="C53" s="326"/>
      <c r="D53" s="327"/>
      <c r="E53" s="328"/>
      <c r="F53" s="38">
        <v>0</v>
      </c>
      <c r="G53" s="268">
        <f>'DATA SHEET'!$F$15</f>
        <v>0</v>
      </c>
      <c r="H53" s="112"/>
      <c r="I53" s="329"/>
      <c r="J53" s="327"/>
      <c r="K53" s="328"/>
      <c r="L53" s="40">
        <v>0</v>
      </c>
      <c r="M53" s="345">
        <f>ROUND(IF($Q$4&gt;0,(+F53+F54+F55+F56+L53+L54+L55+L56),0),0)</f>
        <v>0</v>
      </c>
      <c r="N53" s="340">
        <f>ROUND(IF($Q$4&gt;1,(M53*(1+G53)),0),0)</f>
        <v>0</v>
      </c>
      <c r="O53" s="340">
        <f>ROUND(IF($Q$4&gt;2,(N53*(1+G53)),0),0)</f>
        <v>0</v>
      </c>
      <c r="P53" s="340">
        <f>ROUND(IF($Q$4&gt;3,(O53*(1+G53)),0),0)</f>
        <v>0</v>
      </c>
      <c r="Q53" s="340">
        <f>ROUND(IF($Q$4&gt;4,(P53*(1+G53)),0),0)</f>
        <v>0</v>
      </c>
      <c r="R53" s="330">
        <f>SUM(M53:Q53)</f>
        <v>0</v>
      </c>
    </row>
    <row r="54" spans="1:18" s="4" customFormat="1" ht="13.15" customHeight="1">
      <c r="A54" s="421"/>
      <c r="B54" s="422"/>
      <c r="C54" s="326"/>
      <c r="D54" s="327"/>
      <c r="E54" s="328"/>
      <c r="F54" s="38">
        <v>0</v>
      </c>
      <c r="G54" s="268"/>
      <c r="H54" s="112"/>
      <c r="I54" s="329"/>
      <c r="J54" s="327"/>
      <c r="K54" s="328"/>
      <c r="L54" s="40">
        <v>0</v>
      </c>
      <c r="M54" s="346"/>
      <c r="N54" s="341"/>
      <c r="O54" s="341"/>
      <c r="P54" s="341"/>
      <c r="Q54" s="341"/>
      <c r="R54" s="332"/>
    </row>
    <row r="55" spans="1:18" s="4" customFormat="1" ht="13.15" customHeight="1">
      <c r="A55" s="421"/>
      <c r="B55" s="422"/>
      <c r="C55" s="326"/>
      <c r="D55" s="327"/>
      <c r="E55" s="328"/>
      <c r="F55" s="38">
        <v>0</v>
      </c>
      <c r="G55" s="268"/>
      <c r="H55" s="112"/>
      <c r="I55" s="329"/>
      <c r="J55" s="327"/>
      <c r="K55" s="328"/>
      <c r="L55" s="40">
        <v>0</v>
      </c>
      <c r="M55" s="346"/>
      <c r="N55" s="341"/>
      <c r="O55" s="341"/>
      <c r="P55" s="341"/>
      <c r="Q55" s="341"/>
      <c r="R55" s="332"/>
    </row>
    <row r="56" spans="1:18" s="4" customFormat="1" ht="13.15" customHeight="1">
      <c r="A56" s="410"/>
      <c r="B56" s="411"/>
      <c r="C56" s="326"/>
      <c r="D56" s="327"/>
      <c r="E56" s="328"/>
      <c r="F56" s="38">
        <v>0</v>
      </c>
      <c r="G56" s="268"/>
      <c r="H56" s="111"/>
      <c r="I56" s="329"/>
      <c r="J56" s="327"/>
      <c r="K56" s="328"/>
      <c r="L56" s="41">
        <v>0</v>
      </c>
      <c r="M56" s="347"/>
      <c r="N56" s="342"/>
      <c r="O56" s="342"/>
      <c r="P56" s="342"/>
      <c r="Q56" s="342"/>
      <c r="R56" s="331"/>
    </row>
    <row r="57" spans="1:18" s="4" customFormat="1" ht="13.15" customHeight="1">
      <c r="A57" s="408" t="s">
        <v>113</v>
      </c>
      <c r="B57" s="409"/>
      <c r="C57" s="363"/>
      <c r="D57" s="338"/>
      <c r="E57" s="339"/>
      <c r="F57" s="38">
        <v>0</v>
      </c>
      <c r="G57" s="268">
        <f>'DATA SHEET'!$F$15</f>
        <v>0</v>
      </c>
      <c r="H57" s="112"/>
      <c r="I57" s="337"/>
      <c r="J57" s="338"/>
      <c r="K57" s="339"/>
      <c r="L57" s="38">
        <v>0</v>
      </c>
      <c r="M57" s="333">
        <f>ROUND(IF($Q$4&gt;0,(+F57+F58+L57+L58),0),0)</f>
        <v>0</v>
      </c>
      <c r="N57" s="333">
        <f>ROUND(IF($Q$4&gt;1,(M57*(1+G57)),0),0)</f>
        <v>0</v>
      </c>
      <c r="O57" s="343">
        <f>ROUND(IF($Q$4&gt;2,(N57*(1+G57)),0),0)</f>
        <v>0</v>
      </c>
      <c r="P57" s="343">
        <f>ROUND(IF($Q$4&gt;3,(O57*(1+G57)),0),0)</f>
        <v>0</v>
      </c>
      <c r="Q57" s="343">
        <f>ROUND(IF($Q$4&gt;4,(P57*(1+G57)),0),0)</f>
        <v>0</v>
      </c>
      <c r="R57" s="330">
        <f>SUM(M57:Q57)</f>
        <v>0</v>
      </c>
    </row>
    <row r="58" spans="1:18" s="4" customFormat="1" ht="13.15" customHeight="1">
      <c r="A58" s="410"/>
      <c r="B58" s="411"/>
      <c r="C58" s="363"/>
      <c r="D58" s="338"/>
      <c r="E58" s="339"/>
      <c r="F58" s="38">
        <v>0</v>
      </c>
      <c r="G58" s="268"/>
      <c r="H58" s="111"/>
      <c r="I58" s="337"/>
      <c r="J58" s="338"/>
      <c r="K58" s="339"/>
      <c r="L58" s="39">
        <v>0</v>
      </c>
      <c r="M58" s="334"/>
      <c r="N58" s="334"/>
      <c r="O58" s="344"/>
      <c r="P58" s="344"/>
      <c r="Q58" s="344"/>
      <c r="R58" s="331"/>
    </row>
    <row r="59" spans="1:18" s="4" customFormat="1" ht="13.15" customHeight="1">
      <c r="A59" s="408" t="s">
        <v>114</v>
      </c>
      <c r="B59" s="409"/>
      <c r="C59" s="326"/>
      <c r="D59" s="327"/>
      <c r="E59" s="328"/>
      <c r="F59" s="38">
        <v>0</v>
      </c>
      <c r="G59" s="268">
        <f>'DATA SHEET'!$F$15</f>
        <v>0</v>
      </c>
      <c r="H59" s="112"/>
      <c r="I59" s="329"/>
      <c r="J59" s="327"/>
      <c r="K59" s="328"/>
      <c r="L59" s="40">
        <v>0</v>
      </c>
      <c r="M59" s="324">
        <f>ROUND(IF($Q$4&gt;0,(+F59+F60+L59+L60),0),0)</f>
        <v>0</v>
      </c>
      <c r="N59" s="324">
        <f>ROUND(IF($Q$4&gt;1,(M59*(1+G59)),0),0)</f>
        <v>0</v>
      </c>
      <c r="O59" s="324">
        <f>ROUND(IF($Q$4&gt;2,(N59*(1+G59)),0),0)</f>
        <v>0</v>
      </c>
      <c r="P59" s="324">
        <f>ROUND(IF($Q$4&gt;3,(O59*(1+G59)),0),0)</f>
        <v>0</v>
      </c>
      <c r="Q59" s="324">
        <f>ROUND(IF($Q$4&gt;4,(P59*(1+G59)),0),0)</f>
        <v>0</v>
      </c>
      <c r="R59" s="330">
        <f>SUM(M59:Q59)</f>
        <v>0</v>
      </c>
    </row>
    <row r="60" spans="1:18" s="4" customFormat="1" ht="13.15" customHeight="1">
      <c r="A60" s="410"/>
      <c r="B60" s="411"/>
      <c r="C60" s="326"/>
      <c r="D60" s="327"/>
      <c r="E60" s="328"/>
      <c r="F60" s="38">
        <v>0</v>
      </c>
      <c r="G60" s="268"/>
      <c r="H60" s="111"/>
      <c r="I60" s="329"/>
      <c r="J60" s="327"/>
      <c r="K60" s="328"/>
      <c r="L60" s="41">
        <v>0</v>
      </c>
      <c r="M60" s="325"/>
      <c r="N60" s="325"/>
      <c r="O60" s="325"/>
      <c r="P60" s="325"/>
      <c r="Q60" s="325"/>
      <c r="R60" s="331"/>
    </row>
    <row r="61" spans="1:18" s="4" customFormat="1" ht="13.15" customHeight="1">
      <c r="A61" s="408" t="s">
        <v>115</v>
      </c>
      <c r="B61" s="409"/>
      <c r="C61" s="363"/>
      <c r="D61" s="338"/>
      <c r="E61" s="339"/>
      <c r="F61" s="38">
        <v>0</v>
      </c>
      <c r="G61" s="268">
        <f>'DATA SHEET'!$F$15</f>
        <v>0</v>
      </c>
      <c r="H61" s="112"/>
      <c r="I61" s="337"/>
      <c r="J61" s="338"/>
      <c r="K61" s="339"/>
      <c r="L61" s="38">
        <v>0</v>
      </c>
      <c r="M61" s="333">
        <f>ROUND(IF($Q$4&gt;0,(+F61+F62+L61+L62),0),0)</f>
        <v>0</v>
      </c>
      <c r="N61" s="333">
        <f>ROUND(IF($Q$4&gt;1,(M61*(1+G61)),0),0)</f>
        <v>0</v>
      </c>
      <c r="O61" s="333">
        <f>ROUND(IF($Q$4&gt;2,(N61*(1+G61)),0),0)</f>
        <v>0</v>
      </c>
      <c r="P61" s="333">
        <f>ROUND(IF($Q$4&gt;3,(O61*(1+G61)),0),0)</f>
        <v>0</v>
      </c>
      <c r="Q61" s="333">
        <f>ROUND(IF($Q$4&gt;4,(P61*(1+G61)),0),0)</f>
        <v>0</v>
      </c>
      <c r="R61" s="330">
        <f>SUM(M61:Q61)</f>
        <v>0</v>
      </c>
    </row>
    <row r="62" spans="1:18" s="4" customFormat="1" ht="13.15" customHeight="1">
      <c r="A62" s="410"/>
      <c r="B62" s="411"/>
      <c r="C62" s="363"/>
      <c r="D62" s="338"/>
      <c r="E62" s="339"/>
      <c r="F62" s="38">
        <v>0</v>
      </c>
      <c r="G62" s="268"/>
      <c r="H62" s="111"/>
      <c r="I62" s="337"/>
      <c r="J62" s="338"/>
      <c r="K62" s="339"/>
      <c r="L62" s="39">
        <v>0</v>
      </c>
      <c r="M62" s="334"/>
      <c r="N62" s="334"/>
      <c r="O62" s="334"/>
      <c r="P62" s="334"/>
      <c r="Q62" s="334"/>
      <c r="R62" s="331"/>
    </row>
    <row r="63" spans="1:18" s="4" customFormat="1" ht="13.15" customHeight="1">
      <c r="A63" s="408" t="s">
        <v>116</v>
      </c>
      <c r="B63" s="409"/>
      <c r="C63" s="326"/>
      <c r="D63" s="327"/>
      <c r="E63" s="328"/>
      <c r="F63" s="38">
        <v>0</v>
      </c>
      <c r="G63" s="268">
        <f>'DATA SHEET'!$F$15</f>
        <v>0</v>
      </c>
      <c r="H63" s="112"/>
      <c r="I63" s="329"/>
      <c r="J63" s="327"/>
      <c r="K63" s="328"/>
      <c r="L63" s="40">
        <v>0</v>
      </c>
      <c r="M63" s="324">
        <f>ROUND(IF($Q$4&gt;0,(+F63+F64+L63+L64),0),0)</f>
        <v>0</v>
      </c>
      <c r="N63" s="324">
        <f>ROUND(IF($Q$4&gt;1,(M63*(1+G63)),0),0)</f>
        <v>0</v>
      </c>
      <c r="O63" s="324">
        <f>ROUND(IF($Q$4&gt;2,(N63*(1+G63)),0),0)</f>
        <v>0</v>
      </c>
      <c r="P63" s="324">
        <f>ROUND(IF($Q$4&gt;3,(O63*(1+G63)),0),0)</f>
        <v>0</v>
      </c>
      <c r="Q63" s="324">
        <f>ROUND(IF($Q$4&gt;4,(P63*(1+G63)),0),0)</f>
        <v>0</v>
      </c>
      <c r="R63" s="330">
        <f>SUM(M63:Q63)</f>
        <v>0</v>
      </c>
    </row>
    <row r="64" spans="1:18" s="4" customFormat="1" ht="13.15" customHeight="1">
      <c r="A64" s="410"/>
      <c r="B64" s="411"/>
      <c r="C64" s="326"/>
      <c r="D64" s="327"/>
      <c r="E64" s="328"/>
      <c r="F64" s="38">
        <v>0</v>
      </c>
      <c r="G64" s="268"/>
      <c r="H64" s="111"/>
      <c r="I64" s="329"/>
      <c r="J64" s="327"/>
      <c r="K64" s="328"/>
      <c r="L64" s="41">
        <v>0</v>
      </c>
      <c r="M64" s="325"/>
      <c r="N64" s="325"/>
      <c r="O64" s="325"/>
      <c r="P64" s="325"/>
      <c r="Q64" s="325"/>
      <c r="R64" s="331"/>
    </row>
    <row r="65" spans="1:18" s="4" customFormat="1" ht="13.15" customHeight="1">
      <c r="A65" s="408" t="s">
        <v>117</v>
      </c>
      <c r="B65" s="409"/>
      <c r="C65" s="363"/>
      <c r="D65" s="338"/>
      <c r="E65" s="339"/>
      <c r="F65" s="38">
        <v>0</v>
      </c>
      <c r="G65" s="268">
        <f>'DATA SHEET'!$F$15</f>
        <v>0</v>
      </c>
      <c r="H65" s="112"/>
      <c r="I65" s="337"/>
      <c r="J65" s="338"/>
      <c r="K65" s="339"/>
      <c r="L65" s="38">
        <v>0</v>
      </c>
      <c r="M65" s="333">
        <f>ROUND(IF($Q$4&gt;0,(+F65+F66+L65+L66),0),0)</f>
        <v>0</v>
      </c>
      <c r="N65" s="333">
        <f>ROUND(IF($Q$4&gt;1,(M65*(1+G65)),0),0)</f>
        <v>0</v>
      </c>
      <c r="O65" s="333">
        <f>ROUND(IF($Q$4&gt;2,(N65*(1+G65)),0),0)</f>
        <v>0</v>
      </c>
      <c r="P65" s="333">
        <f>ROUND(IF($Q$4&gt;3,(O65*(1+G65)),0),0)</f>
        <v>0</v>
      </c>
      <c r="Q65" s="333">
        <f>ROUND(IF($Q$4&gt;4,(P65*(1+G65)),0),0)</f>
        <v>0</v>
      </c>
      <c r="R65" s="330">
        <f>SUM(M65:Q65)</f>
        <v>0</v>
      </c>
    </row>
    <row r="66" spans="1:18" s="4" customFormat="1" ht="13.15" customHeight="1">
      <c r="A66" s="410"/>
      <c r="B66" s="411"/>
      <c r="C66" s="363"/>
      <c r="D66" s="338"/>
      <c r="E66" s="339"/>
      <c r="F66" s="38">
        <v>0</v>
      </c>
      <c r="G66" s="268"/>
      <c r="H66" s="111"/>
      <c r="I66" s="337"/>
      <c r="J66" s="338"/>
      <c r="K66" s="339"/>
      <c r="L66" s="39">
        <v>0</v>
      </c>
      <c r="M66" s="334"/>
      <c r="N66" s="334"/>
      <c r="O66" s="334"/>
      <c r="P66" s="334"/>
      <c r="Q66" s="334"/>
      <c r="R66" s="331"/>
    </row>
    <row r="67" spans="1:18" s="4" customFormat="1" ht="13.15" customHeight="1">
      <c r="A67" s="408" t="s">
        <v>118</v>
      </c>
      <c r="B67" s="409"/>
      <c r="C67" s="363"/>
      <c r="D67" s="338"/>
      <c r="E67" s="339"/>
      <c r="F67" s="38">
        <v>0</v>
      </c>
      <c r="G67" s="268">
        <f>'DATA SHEET'!$F$15</f>
        <v>0</v>
      </c>
      <c r="H67" s="112"/>
      <c r="I67" s="337"/>
      <c r="J67" s="338"/>
      <c r="K67" s="339"/>
      <c r="L67" s="38">
        <v>0</v>
      </c>
      <c r="M67" s="324">
        <f>ROUND(IF($Q$4&gt;0,(+F67+F68+L67+L68),0),0)</f>
        <v>0</v>
      </c>
      <c r="N67" s="324">
        <f>ROUND(IF($Q$4&gt;1,(M67*(1+G67)),0),0)</f>
        <v>0</v>
      </c>
      <c r="O67" s="324">
        <f>ROUND(IF($Q$4&gt;2,(N67*(1+G67)),0),0)</f>
        <v>0</v>
      </c>
      <c r="P67" s="324">
        <f>ROUND(IF($Q$4&gt;3,(O67*(1+G67)),0),0)</f>
        <v>0</v>
      </c>
      <c r="Q67" s="324">
        <f>ROUND(IF($Q$4&gt;4,(P67*(1+G67)),0),0)</f>
        <v>0</v>
      </c>
      <c r="R67" s="330">
        <f>SUM(M67:Q67)</f>
        <v>0</v>
      </c>
    </row>
    <row r="68" spans="1:18" s="4" customFormat="1" ht="13.15" customHeight="1">
      <c r="A68" s="410"/>
      <c r="B68" s="411"/>
      <c r="C68" s="363"/>
      <c r="D68" s="338"/>
      <c r="E68" s="339"/>
      <c r="F68" s="38">
        <v>0</v>
      </c>
      <c r="G68" s="268"/>
      <c r="H68" s="111"/>
      <c r="I68" s="337"/>
      <c r="J68" s="338"/>
      <c r="K68" s="339"/>
      <c r="L68" s="39">
        <v>0</v>
      </c>
      <c r="M68" s="325"/>
      <c r="N68" s="325"/>
      <c r="O68" s="325"/>
      <c r="P68" s="325"/>
      <c r="Q68" s="325"/>
      <c r="R68" s="331"/>
    </row>
    <row r="69" spans="1:18" s="4" customFormat="1" ht="13.15" customHeight="1">
      <c r="A69" s="417" t="s">
        <v>119</v>
      </c>
      <c r="B69" s="418"/>
      <c r="C69" s="326"/>
      <c r="D69" s="327"/>
      <c r="E69" s="328"/>
      <c r="F69" s="38">
        <v>0</v>
      </c>
      <c r="G69" s="268">
        <f>'DATA SHEET'!$F$15</f>
        <v>0</v>
      </c>
      <c r="H69" s="112"/>
      <c r="I69" s="329"/>
      <c r="J69" s="327"/>
      <c r="K69" s="328"/>
      <c r="L69" s="40">
        <v>0</v>
      </c>
      <c r="M69" s="333">
        <f>ROUND(IF($Q$4&gt;0,(+F69+F70+L69+L70),0),0)</f>
        <v>0</v>
      </c>
      <c r="N69" s="333">
        <f>ROUND(IF($Q$4&gt;1,(M69*(1+G69)),0),0)</f>
        <v>0</v>
      </c>
      <c r="O69" s="333">
        <f>ROUND(IF($Q$4&gt;2,(N69*(1+G69)),0),0)</f>
        <v>0</v>
      </c>
      <c r="P69" s="333">
        <f>ROUND(IF($Q$4&gt;3,(O69*(1+G69)),0),0)</f>
        <v>0</v>
      </c>
      <c r="Q69" s="333">
        <f>ROUND(IF($Q$4&gt;4,(P69*(1+G69)),0),0)</f>
        <v>0</v>
      </c>
      <c r="R69" s="330">
        <f>SUM(M69:Q69)</f>
        <v>0</v>
      </c>
    </row>
    <row r="70" spans="1:18" s="4" customFormat="1" ht="13.15" customHeight="1">
      <c r="A70" s="419"/>
      <c r="B70" s="420"/>
      <c r="C70" s="326"/>
      <c r="D70" s="327"/>
      <c r="E70" s="328"/>
      <c r="F70" s="38">
        <v>0</v>
      </c>
      <c r="G70" s="276"/>
      <c r="H70" s="275"/>
      <c r="I70" s="329"/>
      <c r="J70" s="327"/>
      <c r="K70" s="328"/>
      <c r="L70" s="40">
        <v>0</v>
      </c>
      <c r="M70" s="334"/>
      <c r="N70" s="334"/>
      <c r="O70" s="334"/>
      <c r="P70" s="334"/>
      <c r="Q70" s="334"/>
      <c r="R70" s="331"/>
    </row>
    <row r="71" spans="1:18" s="4" customFormat="1" ht="13.15" customHeight="1">
      <c r="A71" s="417" t="s">
        <v>120</v>
      </c>
      <c r="B71" s="418"/>
      <c r="C71" s="363"/>
      <c r="D71" s="338"/>
      <c r="E71" s="339"/>
      <c r="F71" s="38">
        <v>0</v>
      </c>
      <c r="G71" s="264"/>
      <c r="H71" s="112"/>
      <c r="I71" s="337"/>
      <c r="J71" s="338"/>
      <c r="K71" s="339"/>
      <c r="L71" s="38">
        <v>0</v>
      </c>
      <c r="M71" s="324">
        <f>ROUND(IF($Q$4&gt;0,(+F71+F72+L71+L72),0),0)</f>
        <v>0</v>
      </c>
      <c r="N71" s="324"/>
      <c r="O71" s="324"/>
      <c r="P71" s="324"/>
      <c r="Q71" s="324"/>
      <c r="R71" s="330">
        <f>SUM(M71:Q71)</f>
        <v>0</v>
      </c>
    </row>
    <row r="72" spans="1:18" s="4" customFormat="1" ht="13.15" customHeight="1">
      <c r="A72" s="419"/>
      <c r="B72" s="420"/>
      <c r="C72" s="363"/>
      <c r="D72" s="338"/>
      <c r="E72" s="339"/>
      <c r="F72" s="38">
        <v>0</v>
      </c>
      <c r="G72" s="263"/>
      <c r="H72" s="111"/>
      <c r="I72" s="337"/>
      <c r="J72" s="338"/>
      <c r="K72" s="339"/>
      <c r="L72" s="39">
        <v>0</v>
      </c>
      <c r="M72" s="325"/>
      <c r="N72" s="325"/>
      <c r="O72" s="325"/>
      <c r="P72" s="325"/>
      <c r="Q72" s="325"/>
      <c r="R72" s="331"/>
    </row>
    <row r="73" spans="1:18" s="4" customFormat="1" ht="13.15" customHeight="1">
      <c r="A73" s="417" t="s">
        <v>121</v>
      </c>
      <c r="B73" s="418"/>
      <c r="C73" s="326"/>
      <c r="D73" s="327"/>
      <c r="E73" s="328"/>
      <c r="F73" s="38">
        <v>0</v>
      </c>
      <c r="G73" s="268">
        <f>'DATA SHEET'!$F$15</f>
        <v>0</v>
      </c>
      <c r="H73" s="112"/>
      <c r="I73" s="329"/>
      <c r="J73" s="327"/>
      <c r="K73" s="328"/>
      <c r="L73" s="40">
        <v>0</v>
      </c>
      <c r="M73" s="333">
        <f>ROUND(IF($Q$4&gt;0,(+F73+F74+L73+L74),0),0)</f>
        <v>0</v>
      </c>
      <c r="N73" s="333">
        <f>ROUND(IF($Q$4&gt;1,(M73*(1+G73)),0),0)</f>
        <v>0</v>
      </c>
      <c r="O73" s="333">
        <f>ROUND(IF($Q$4&gt;2,(N73*(1+G73)),0),0)</f>
        <v>0</v>
      </c>
      <c r="P73" s="333">
        <f>ROUND(IF($Q$4&gt;3,(O73*(1+G73)),0),0)</f>
        <v>0</v>
      </c>
      <c r="Q73" s="333">
        <f>ROUND(IF($Q$4&gt;4,(P73*(1+G73)),0),0)</f>
        <v>0</v>
      </c>
      <c r="R73" s="330">
        <f>SUM(M73:Q73)</f>
        <v>0</v>
      </c>
    </row>
    <row r="74" spans="1:18" s="4" customFormat="1" ht="13.15" customHeight="1">
      <c r="A74" s="419"/>
      <c r="B74" s="420"/>
      <c r="C74" s="363"/>
      <c r="D74" s="338"/>
      <c r="E74" s="339"/>
      <c r="F74" s="38">
        <v>0</v>
      </c>
      <c r="G74" s="268"/>
      <c r="H74" s="112"/>
      <c r="I74" s="329"/>
      <c r="J74" s="327"/>
      <c r="K74" s="328"/>
      <c r="L74" s="40">
        <v>0</v>
      </c>
      <c r="M74" s="334"/>
      <c r="N74" s="334"/>
      <c r="O74" s="334"/>
      <c r="P74" s="334"/>
      <c r="Q74" s="334"/>
      <c r="R74" s="331"/>
    </row>
    <row r="75" spans="1:18" s="4" customFormat="1" ht="13.15" customHeight="1">
      <c r="A75" s="417" t="s">
        <v>122</v>
      </c>
      <c r="B75" s="418"/>
      <c r="C75" s="363"/>
      <c r="D75" s="338"/>
      <c r="E75" s="339"/>
      <c r="F75" s="38">
        <v>0</v>
      </c>
      <c r="G75" s="268">
        <f>'DATA SHEET'!$F$15</f>
        <v>0</v>
      </c>
      <c r="H75" s="112"/>
      <c r="I75" s="337"/>
      <c r="J75" s="338"/>
      <c r="K75" s="339"/>
      <c r="L75" s="38">
        <v>0</v>
      </c>
      <c r="M75" s="324">
        <f>ROUND(IF($Q$4&gt;0,(+F75+F76+L75+L76),0),0)</f>
        <v>0</v>
      </c>
      <c r="N75" s="324">
        <f>ROUND(IF($Q$4&gt;1,(M75*(1+G75)),0),0)</f>
        <v>0</v>
      </c>
      <c r="O75" s="324">
        <f>ROUND(IF($Q$4&gt;2,(N75*(1+G75)),0),0)</f>
        <v>0</v>
      </c>
      <c r="P75" s="324">
        <f>ROUND(IF($Q$4&gt;3,(O75*(1+G75)),0),0)</f>
        <v>0</v>
      </c>
      <c r="Q75" s="324">
        <f>ROUND(IF($Q$4&gt;4,(P75*(1+G75)),0),0)</f>
        <v>0</v>
      </c>
      <c r="R75" s="330">
        <f>SUM(M75:Q75)</f>
        <v>0</v>
      </c>
    </row>
    <row r="76" spans="1:18" s="4" customFormat="1" ht="12.75" customHeight="1">
      <c r="A76" s="419"/>
      <c r="B76" s="420"/>
      <c r="C76" s="294"/>
      <c r="D76" s="294"/>
      <c r="E76" s="294"/>
      <c r="F76" s="38">
        <v>0</v>
      </c>
      <c r="G76" s="268"/>
      <c r="H76" s="113"/>
      <c r="I76" s="337"/>
      <c r="J76" s="338"/>
      <c r="K76" s="339"/>
      <c r="L76" s="38">
        <v>0</v>
      </c>
      <c r="M76" s="325"/>
      <c r="N76" s="325"/>
      <c r="O76" s="325"/>
      <c r="P76" s="325"/>
      <c r="Q76" s="325"/>
      <c r="R76" s="331"/>
    </row>
    <row r="77" spans="1:18" s="4" customFormat="1" ht="15.75" customHeight="1">
      <c r="A77" s="293" t="s">
        <v>123</v>
      </c>
      <c r="B77" s="294"/>
      <c r="C77" s="299"/>
      <c r="D77" s="299"/>
      <c r="E77" s="299"/>
      <c r="F77" s="294"/>
      <c r="G77" s="294"/>
      <c r="H77" s="294"/>
      <c r="I77" s="294"/>
      <c r="J77" s="294"/>
      <c r="K77" s="294"/>
      <c r="L77" s="294"/>
      <c r="M77" s="294"/>
      <c r="N77" s="294"/>
      <c r="O77" s="294"/>
      <c r="P77" s="294"/>
      <c r="Q77" s="295"/>
      <c r="R77" s="114"/>
    </row>
    <row r="78" spans="1:18" s="4" customFormat="1" ht="13.5">
      <c r="A78" s="281"/>
      <c r="B78" s="282"/>
      <c r="C78" s="282"/>
      <c r="D78" s="282"/>
      <c r="E78" s="282"/>
      <c r="F78" s="282"/>
      <c r="G78" s="282"/>
      <c r="H78" s="282"/>
      <c r="I78" s="282"/>
      <c r="J78" s="283"/>
      <c r="K78" s="348" t="s">
        <v>124</v>
      </c>
      <c r="L78" s="349"/>
      <c r="M78" s="183">
        <v>0</v>
      </c>
      <c r="N78" s="183">
        <v>0</v>
      </c>
      <c r="O78" s="183">
        <v>0</v>
      </c>
      <c r="P78" s="183">
        <v>0</v>
      </c>
      <c r="Q78" s="183">
        <v>0</v>
      </c>
      <c r="R78" s="184">
        <f t="shared" ref="R78:R83" si="7">SUM(M78:Q78)</f>
        <v>0</v>
      </c>
    </row>
    <row r="79" spans="1:18" s="4" customFormat="1" ht="13.5">
      <c r="A79" s="284"/>
      <c r="B79" s="285"/>
      <c r="C79" s="285"/>
      <c r="D79" s="285"/>
      <c r="E79" s="285"/>
      <c r="F79" s="285"/>
      <c r="G79" s="285"/>
      <c r="H79" s="285"/>
      <c r="I79" s="285"/>
      <c r="J79" s="286"/>
      <c r="K79" s="358" t="s">
        <v>125</v>
      </c>
      <c r="L79" s="359"/>
      <c r="M79" s="183">
        <v>0</v>
      </c>
      <c r="N79" s="183">
        <v>0</v>
      </c>
      <c r="O79" s="183">
        <v>0</v>
      </c>
      <c r="P79" s="183">
        <v>0</v>
      </c>
      <c r="Q79" s="183">
        <v>0</v>
      </c>
      <c r="R79" s="184">
        <f t="shared" si="7"/>
        <v>0</v>
      </c>
    </row>
    <row r="80" spans="1:18" s="4" customFormat="1" ht="13.5">
      <c r="A80" s="281"/>
      <c r="B80" s="282"/>
      <c r="C80" s="282"/>
      <c r="D80" s="282"/>
      <c r="E80" s="282"/>
      <c r="F80" s="282"/>
      <c r="G80" s="282"/>
      <c r="H80" s="282"/>
      <c r="I80" s="282"/>
      <c r="J80" s="283"/>
      <c r="K80" s="348" t="s">
        <v>124</v>
      </c>
      <c r="L80" s="349"/>
      <c r="M80" s="183">
        <v>0</v>
      </c>
      <c r="N80" s="183">
        <v>0</v>
      </c>
      <c r="O80" s="183">
        <v>0</v>
      </c>
      <c r="P80" s="183">
        <v>0</v>
      </c>
      <c r="Q80" s="183">
        <v>0</v>
      </c>
      <c r="R80" s="184">
        <f t="shared" si="7"/>
        <v>0</v>
      </c>
    </row>
    <row r="81" spans="1:19" s="4" customFormat="1" ht="13.5">
      <c r="A81" s="284"/>
      <c r="B81" s="285"/>
      <c r="C81" s="285"/>
      <c r="D81" s="285"/>
      <c r="E81" s="285"/>
      <c r="F81" s="285"/>
      <c r="G81" s="285"/>
      <c r="H81" s="285"/>
      <c r="I81" s="285"/>
      <c r="J81" s="286"/>
      <c r="K81" s="358" t="s">
        <v>125</v>
      </c>
      <c r="L81" s="359"/>
      <c r="M81" s="183">
        <v>0</v>
      </c>
      <c r="N81" s="183">
        <v>0</v>
      </c>
      <c r="O81" s="183">
        <v>0</v>
      </c>
      <c r="P81" s="183">
        <v>0</v>
      </c>
      <c r="Q81" s="183">
        <v>0</v>
      </c>
      <c r="R81" s="184">
        <f t="shared" si="7"/>
        <v>0</v>
      </c>
    </row>
    <row r="82" spans="1:19" s="4" customFormat="1" ht="13.5">
      <c r="A82" s="281"/>
      <c r="B82" s="282"/>
      <c r="C82" s="282"/>
      <c r="D82" s="282"/>
      <c r="E82" s="282"/>
      <c r="F82" s="282"/>
      <c r="G82" s="282"/>
      <c r="H82" s="282"/>
      <c r="I82" s="282"/>
      <c r="J82" s="283"/>
      <c r="K82" s="348" t="s">
        <v>124</v>
      </c>
      <c r="L82" s="349"/>
      <c r="M82" s="183">
        <v>0</v>
      </c>
      <c r="N82" s="183">
        <v>0</v>
      </c>
      <c r="O82" s="183">
        <v>0</v>
      </c>
      <c r="P82" s="183">
        <v>0</v>
      </c>
      <c r="Q82" s="183">
        <v>0</v>
      </c>
      <c r="R82" s="184">
        <f t="shared" si="7"/>
        <v>0</v>
      </c>
    </row>
    <row r="83" spans="1:19" s="4" customFormat="1" ht="13.5">
      <c r="A83" s="284"/>
      <c r="B83" s="285"/>
      <c r="C83" s="285"/>
      <c r="D83" s="285"/>
      <c r="E83" s="285"/>
      <c r="F83" s="285"/>
      <c r="G83" s="285"/>
      <c r="H83" s="285"/>
      <c r="I83" s="285"/>
      <c r="J83" s="286"/>
      <c r="K83" s="358" t="s">
        <v>125</v>
      </c>
      <c r="L83" s="359"/>
      <c r="M83" s="183">
        <v>0</v>
      </c>
      <c r="N83" s="183">
        <v>0</v>
      </c>
      <c r="O83" s="183">
        <v>0</v>
      </c>
      <c r="P83" s="183">
        <v>0</v>
      </c>
      <c r="Q83" s="183">
        <v>0</v>
      </c>
      <c r="R83" s="184">
        <f t="shared" si="7"/>
        <v>0</v>
      </c>
    </row>
    <row r="84" spans="1:19" s="4" customFormat="1" ht="13.5" customHeight="1">
      <c r="A84" s="296" t="s">
        <v>126</v>
      </c>
      <c r="B84" s="297"/>
      <c r="C84" s="297"/>
      <c r="D84" s="297"/>
      <c r="E84" s="297"/>
      <c r="F84" s="297"/>
      <c r="G84" s="297"/>
      <c r="H84" s="297"/>
      <c r="I84" s="297"/>
      <c r="J84" s="297"/>
      <c r="K84" s="297"/>
      <c r="L84" s="297"/>
      <c r="M84" s="185">
        <f>+'ADD''L Consortium'!L24</f>
        <v>0</v>
      </c>
      <c r="N84" s="185">
        <f>+'ADD''L Consortium'!M24</f>
        <v>0</v>
      </c>
      <c r="O84" s="185">
        <f>+'ADD''L Consortium'!N24</f>
        <v>0</v>
      </c>
      <c r="P84" s="185">
        <f>+'ADD''L Consortium'!O24</f>
        <v>0</v>
      </c>
      <c r="Q84" s="185">
        <f>+'ADD''L Consortium'!P24</f>
        <v>0</v>
      </c>
      <c r="R84" s="186">
        <f t="shared" ref="R84:R100" si="8">SUM(M84:Q84)</f>
        <v>0</v>
      </c>
    </row>
    <row r="85" spans="1:19" s="4" customFormat="1" ht="13.5" customHeight="1">
      <c r="A85" s="279" t="s">
        <v>127</v>
      </c>
      <c r="B85" s="280"/>
      <c r="C85" s="280"/>
      <c r="D85" s="280"/>
      <c r="E85" s="280"/>
      <c r="F85" s="280"/>
      <c r="G85" s="280"/>
      <c r="H85" s="280"/>
      <c r="I85" s="280"/>
      <c r="J85" s="280"/>
      <c r="K85" s="280"/>
      <c r="L85" s="280"/>
      <c r="M85" s="187">
        <f>+'ADD''L Consortium'!L25</f>
        <v>0</v>
      </c>
      <c r="N85" s="187">
        <f>+'ADD''L Consortium'!M25</f>
        <v>0</v>
      </c>
      <c r="O85" s="187">
        <f>+'ADD''L Consortium'!N25</f>
        <v>0</v>
      </c>
      <c r="P85" s="187">
        <f>+'ADD''L Consortium'!O25</f>
        <v>0</v>
      </c>
      <c r="Q85" s="187">
        <f>+'ADD''L Consortium'!P25</f>
        <v>0</v>
      </c>
      <c r="R85" s="188">
        <f t="shared" si="8"/>
        <v>0</v>
      </c>
    </row>
    <row r="86" spans="1:19" s="4" customFormat="1" ht="13.5" customHeight="1">
      <c r="A86" s="360" t="s">
        <v>128</v>
      </c>
      <c r="B86" s="361"/>
      <c r="C86" s="361"/>
      <c r="D86" s="362"/>
      <c r="E86" s="298"/>
      <c r="F86" s="298"/>
      <c r="G86" s="298"/>
      <c r="H86" s="298"/>
      <c r="I86" s="298"/>
      <c r="J86" s="298"/>
      <c r="K86" s="298"/>
      <c r="L86" s="298"/>
      <c r="M86" s="189">
        <f t="shared" ref="M86:Q87" si="9">+M78+M80+M82+M84</f>
        <v>0</v>
      </c>
      <c r="N86" s="189">
        <f t="shared" si="9"/>
        <v>0</v>
      </c>
      <c r="O86" s="189">
        <f t="shared" si="9"/>
        <v>0</v>
      </c>
      <c r="P86" s="189">
        <f t="shared" si="9"/>
        <v>0</v>
      </c>
      <c r="Q86" s="189">
        <f t="shared" si="9"/>
        <v>0</v>
      </c>
      <c r="R86" s="184">
        <f t="shared" si="8"/>
        <v>0</v>
      </c>
    </row>
    <row r="87" spans="1:19" s="4" customFormat="1" ht="13.5" customHeight="1">
      <c r="A87" s="424" t="s">
        <v>129</v>
      </c>
      <c r="B87" s="425"/>
      <c r="C87" s="426"/>
      <c r="D87" s="300"/>
      <c r="E87" s="289"/>
      <c r="F87" s="289"/>
      <c r="G87" s="289"/>
      <c r="H87" s="289"/>
      <c r="I87" s="289"/>
      <c r="J87" s="289"/>
      <c r="K87" s="289"/>
      <c r="L87" s="289"/>
      <c r="M87" s="190">
        <f t="shared" si="9"/>
        <v>0</v>
      </c>
      <c r="N87" s="190">
        <f t="shared" si="9"/>
        <v>0</v>
      </c>
      <c r="O87" s="190">
        <f t="shared" si="9"/>
        <v>0</v>
      </c>
      <c r="P87" s="190">
        <f t="shared" si="9"/>
        <v>0</v>
      </c>
      <c r="Q87" s="190">
        <f t="shared" si="9"/>
        <v>0</v>
      </c>
      <c r="R87" s="191">
        <f t="shared" si="8"/>
        <v>0</v>
      </c>
    </row>
    <row r="88" spans="1:19" s="4" customFormat="1" ht="15.75" customHeight="1">
      <c r="A88" s="423" t="s">
        <v>130</v>
      </c>
      <c r="B88" s="413"/>
      <c r="C88" s="413"/>
      <c r="D88" s="290"/>
      <c r="E88" s="291"/>
      <c r="F88" s="291"/>
      <c r="G88" s="291"/>
      <c r="H88" s="291"/>
      <c r="I88" s="291"/>
      <c r="J88" s="291"/>
      <c r="K88" s="291"/>
      <c r="L88" s="292"/>
      <c r="M88" s="192">
        <f>SUM(M86:M87)</f>
        <v>0</v>
      </c>
      <c r="N88" s="192">
        <f>SUM(N86:N87)</f>
        <v>0</v>
      </c>
      <c r="O88" s="192">
        <f>SUM(O86:O87)</f>
        <v>0</v>
      </c>
      <c r="P88" s="192">
        <f>SUM(P86:P87)</f>
        <v>0</v>
      </c>
      <c r="Q88" s="192">
        <f>SUM(Q86:Q87)</f>
        <v>0</v>
      </c>
      <c r="R88" s="191">
        <f t="shared" si="8"/>
        <v>0</v>
      </c>
    </row>
    <row r="89" spans="1:19" s="4" customFormat="1" ht="15" customHeight="1">
      <c r="A89" s="293" t="s">
        <v>131</v>
      </c>
      <c r="B89" s="294"/>
      <c r="C89" s="294"/>
      <c r="D89" s="294"/>
      <c r="E89" s="288"/>
      <c r="F89" s="288"/>
      <c r="G89" s="288"/>
      <c r="H89" s="288"/>
      <c r="I89" s="288"/>
      <c r="J89" s="288"/>
      <c r="K89" s="288"/>
      <c r="L89" s="288"/>
      <c r="M89" s="178">
        <f>+M49+M48+M51+M53+M57+M59+M61+M63+M65+M67+M69+M73+M75+M86+M71</f>
        <v>0</v>
      </c>
      <c r="N89" s="178">
        <f>+N49+N48+N51+N53+N57+N59+N61+N63+N65+N67+N69+N73+N75+N86+N71</f>
        <v>0</v>
      </c>
      <c r="O89" s="178">
        <f>+O49+O48+O51+O53+O57+O59+O61+O63+O65+O67+O69+O73+O75+O86+O71</f>
        <v>0</v>
      </c>
      <c r="P89" s="178">
        <f>+P49+P48+P51+P53+P57+P59+P61+P63+P65+P67+P69+P73+P75+P86+P71</f>
        <v>0</v>
      </c>
      <c r="Q89" s="178">
        <f>+Q49+Q48+Q51+Q53+Q57+Q59+Q61+Q63+Q65+Q67+Q69+Q73+Q75+Q86+Q71</f>
        <v>0</v>
      </c>
      <c r="R89" s="179">
        <f t="shared" si="8"/>
        <v>0</v>
      </c>
    </row>
    <row r="90" spans="1:19" s="4" customFormat="1" ht="15" customHeight="1">
      <c r="A90" s="335" t="s">
        <v>132</v>
      </c>
      <c r="B90" s="336"/>
      <c r="C90" s="336"/>
      <c r="D90" s="301"/>
      <c r="E90" s="69"/>
      <c r="F90" s="69"/>
      <c r="G90" s="69"/>
      <c r="H90" s="69"/>
      <c r="I90" s="69"/>
      <c r="J90" s="69"/>
      <c r="K90" s="69"/>
      <c r="L90" s="69"/>
      <c r="M90" s="189">
        <f>+M87</f>
        <v>0</v>
      </c>
      <c r="N90" s="189">
        <f>+N87</f>
        <v>0</v>
      </c>
      <c r="O90" s="189">
        <f>+O87</f>
        <v>0</v>
      </c>
      <c r="P90" s="189">
        <f>+P87</f>
        <v>0</v>
      </c>
      <c r="Q90" s="189">
        <f>+Q87</f>
        <v>0</v>
      </c>
      <c r="R90" s="193">
        <f t="shared" si="8"/>
        <v>0</v>
      </c>
    </row>
    <row r="91" spans="1:19" s="4" customFormat="1" ht="15" customHeight="1">
      <c r="A91" s="320" t="s">
        <v>133</v>
      </c>
      <c r="B91" s="321"/>
      <c r="C91" s="321"/>
      <c r="D91" s="302"/>
      <c r="E91" s="287"/>
      <c r="F91" s="287"/>
      <c r="G91" s="287"/>
      <c r="H91" s="287"/>
      <c r="I91" s="287"/>
      <c r="J91" s="287"/>
      <c r="K91" s="287"/>
      <c r="L91" s="287"/>
      <c r="M91" s="189">
        <f>+M89+M90</f>
        <v>0</v>
      </c>
      <c r="N91" s="189">
        <f>+N89+N90</f>
        <v>0</v>
      </c>
      <c r="O91" s="189">
        <f>+O89+O90</f>
        <v>0</v>
      </c>
      <c r="P91" s="189">
        <f>+P89+P90</f>
        <v>0</v>
      </c>
      <c r="Q91" s="189">
        <f>+Q89+Q90</f>
        <v>0</v>
      </c>
      <c r="R91" s="193">
        <f t="shared" si="8"/>
        <v>0</v>
      </c>
    </row>
    <row r="92" spans="1:19" s="4" customFormat="1" ht="15" customHeight="1" thickBot="1">
      <c r="A92" s="353" t="s">
        <v>134</v>
      </c>
      <c r="B92" s="354"/>
      <c r="C92" s="354"/>
      <c r="D92" s="354"/>
      <c r="E92" s="354"/>
      <c r="F92" s="354"/>
      <c r="G92" s="354"/>
      <c r="H92" s="354"/>
      <c r="I92" s="354"/>
      <c r="J92" s="354"/>
      <c r="K92" s="354"/>
      <c r="L92" s="355"/>
      <c r="M92" s="194">
        <f>M91-M71-M73-M75-M84-M85-(IF((M78+M79)&lt;25000,0,((M78+M79)-25000)))-(IF((M80+M81)&lt;25000,0,((M80+M81)-25000)))-(IF((M82+M83)&lt;25000,0,((M82+M83)-25000)))+'ADD''L Consortium'!L29</f>
        <v>0</v>
      </c>
      <c r="N92" s="194">
        <f>N91-N71-N73-N75-N84-N85-(IF((M78+M79)&gt;25000,(N78+N79),IF((M78+M79+N78+N79)&lt;25000,0,(M78+M79+N78+N79)-25000)))-(IF((M80+M81)&gt;25000,(N80+N81),IF((M80+M81+N80+N81)&lt;25000,0,(M80+M81+N80+N81)-25000)))-(IF((M82+M83)&gt;25000,(N82+N83),IF((M82+M83+N82+N83)&lt;25000,0,(M82+M83+N82+N83)-25000)))+'ADD''L Consortium'!M29</f>
        <v>0</v>
      </c>
      <c r="O92" s="194">
        <f>O91-O71-O73-O75-O84-O85-(IF((M78+M79+N78+N79)&gt;25000,(O78+O79),IF((M78+M79+N78+N79+O78+O79)&lt;25000,0,(M78+M79+N78+N79+O78+O79)-25000)))-(IF((M80+M81+N80+N81)&gt;25000,(O80+O81),IF((M80+M81+N80+N81+O80+O81)&lt;25000,0,(M80+M81+N80+N81+O80+O81)-25000)))-(IF((M82+M83+N82+N83)&gt;25000,(O82+O83),IF((M82+M83+N82+N83+O82+O83)&lt;25000,0,(M82+M83+N82+N83+O82+O83)-25000)))+'ADD''L Consortium'!N29</f>
        <v>0</v>
      </c>
      <c r="P92" s="194">
        <f>P91-P71-P73-P75-P84-P85-(IF((M78+M79+N78+N79+O78+O79)&gt;25000,(P78+P79),IF((M78+M79+N78+N79+O78+O79+P78+P79)&lt;25000,0,(M78+M79+N78+N79+O78+O79+P78+P79)-25000)))-(IF((M80+M81+N80+N81+O80+O81)&gt;25000,(P80+P81),IF((M80+M81+N80+N81+O80+O81+P80+P81)&lt;25000,0,(M80+M81+N80+N81+O80+O81+P80+P81)-25000)))-(IF((M82+M83+N82+N83+O82+O83)&gt;25000,(P82+P83),IF((M82+M83+N82+N83+O82+O83+P82+P83)&lt;25000,0,(M82+M83+N82+N83+O82+O83+P82+P83)-25000)))+'ADD''L Consortium'!O29</f>
        <v>0</v>
      </c>
      <c r="Q92" s="194">
        <f>Q91-Q71-Q73-Q75-Q84-Q85-(IF((M78+M79+N78+N79+O78+O79+P78+P79)&gt;25000,(Q78+Q79),IF((M78+M79+N78+N79+O78+O79+P78+P79+Q78+Q79)&lt;25000,0,(M78+M79+N78+N79+O78+O79+P78+P79+Q78+Q79)-25000)))-(IF((M80+M81+N80+N81+O80+O81+P80+P81)&gt;25000,(Q80+Q81),IF((M80+M81+N80+N81+O80+O81+P80+P81+Q80+Q81)&lt;25000,0,(M80+M81+N80+N81+O80+O81+P80+P81+Q80+Q81)-25000)))-(IF((M82+M83+N82+N83+O82+O83+P82+P83)&gt;25000,(Q82+Q83),IF((M82+M83+N82+N83+O82+O83+P82+P83+Q82+Q83)&lt;25000,0,(M82+M83+N82+N83+O82+O83+P82+P83+Q82+Q83)-25000)))+'ADD''L Consortium'!P29</f>
        <v>0</v>
      </c>
      <c r="R92" s="195">
        <f t="shared" si="8"/>
        <v>0</v>
      </c>
      <c r="S92" s="10"/>
    </row>
    <row r="93" spans="1:19" s="4" customFormat="1" ht="15" customHeight="1" thickBot="1">
      <c r="A93" s="224"/>
      <c r="B93" s="225"/>
      <c r="C93" s="225"/>
      <c r="D93" s="226"/>
      <c r="E93" s="225"/>
      <c r="F93" s="225"/>
      <c r="G93" s="225"/>
      <c r="H93" s="225"/>
      <c r="I93" s="225"/>
      <c r="J93" s="225"/>
      <c r="K93" s="69" t="s">
        <v>135</v>
      </c>
      <c r="L93" s="235" t="s">
        <v>136</v>
      </c>
      <c r="M93" s="227">
        <f>IF($L$93="MTDC",M92,M91)</f>
        <v>0</v>
      </c>
      <c r="N93" s="194">
        <f>IF($L$93="MTDC",N92,N91)</f>
        <v>0</v>
      </c>
      <c r="O93" s="194">
        <f>IF($L$93="MTDC",O92,O91)</f>
        <v>0</v>
      </c>
      <c r="P93" s="194">
        <f>IF($L$93="MTDC",P92,P91)</f>
        <v>0</v>
      </c>
      <c r="Q93" s="194">
        <f>IF($L$93="MTDC",Q92,Q91)</f>
        <v>0</v>
      </c>
      <c r="R93" s="195">
        <f t="shared" si="8"/>
        <v>0</v>
      </c>
      <c r="S93" s="10"/>
    </row>
    <row r="94" spans="1:19" s="4" customFormat="1" ht="30" customHeight="1">
      <c r="A94" s="224"/>
      <c r="B94" s="225"/>
      <c r="C94" s="225"/>
      <c r="D94" s="273" t="s">
        <v>137</v>
      </c>
      <c r="E94" s="225"/>
      <c r="F94" s="225"/>
      <c r="G94" s="225"/>
      <c r="H94" s="225"/>
      <c r="I94" s="225"/>
      <c r="J94" s="225"/>
      <c r="K94" s="69"/>
      <c r="L94" s="272"/>
      <c r="M94" s="194"/>
      <c r="N94" s="194"/>
      <c r="O94" s="194"/>
      <c r="P94" s="194"/>
      <c r="Q94" s="194"/>
      <c r="R94" s="195"/>
      <c r="S94" s="10"/>
    </row>
    <row r="95" spans="1:19" s="4" customFormat="1" ht="14.1" customHeight="1">
      <c r="A95" s="28" t="s">
        <v>138</v>
      </c>
      <c r="B95" s="69"/>
      <c r="C95" s="269"/>
      <c r="D95" s="274">
        <v>1</v>
      </c>
      <c r="E95" s="271"/>
      <c r="F95" s="356"/>
      <c r="G95" s="356"/>
      <c r="H95" s="356"/>
      <c r="I95" s="357" t="s">
        <v>139</v>
      </c>
      <c r="J95" s="357"/>
      <c r="K95" s="357"/>
      <c r="L95" s="228">
        <v>0.67500000000000004</v>
      </c>
      <c r="M95" s="196" t="str">
        <f>IF($M$93&gt;0,M93*$L$95*$D$95," ")</f>
        <v xml:space="preserve"> </v>
      </c>
      <c r="N95" s="196" t="str">
        <f>IF($N$93&gt;0,N93*$L$95*$D$95," ")</f>
        <v xml:space="preserve"> </v>
      </c>
      <c r="O95" s="196" t="str">
        <f>IF($O$93&gt;0,O93*$L$95*$D$95," ")</f>
        <v xml:space="preserve"> </v>
      </c>
      <c r="P95" s="196" t="str">
        <f>IF($P$93&gt;0,P93*$L$95*$D$95," ")</f>
        <v xml:space="preserve"> </v>
      </c>
      <c r="Q95" s="196" t="str">
        <f>IF($Q$93&gt;0,Q93*$L$95*$D$95," ")</f>
        <v xml:space="preserve"> </v>
      </c>
      <c r="R95" s="193">
        <f t="shared" si="8"/>
        <v>0</v>
      </c>
    </row>
    <row r="96" spans="1:19" s="4" customFormat="1" ht="13.5" customHeight="1">
      <c r="A96" s="28" t="s">
        <v>138</v>
      </c>
      <c r="B96" s="69"/>
      <c r="C96" s="269"/>
      <c r="D96" s="274">
        <v>0</v>
      </c>
      <c r="E96" s="271"/>
      <c r="F96" s="356"/>
      <c r="G96" s="356"/>
      <c r="H96" s="356"/>
      <c r="I96" s="357" t="s">
        <v>139</v>
      </c>
      <c r="J96" s="357"/>
      <c r="K96" s="357"/>
      <c r="L96" s="119">
        <v>0.26</v>
      </c>
      <c r="M96" s="196" t="str">
        <f>IF($M$93&gt;0,M93*$L$96*$D$96," ")</f>
        <v xml:space="preserve"> </v>
      </c>
      <c r="N96" s="196" t="str">
        <f>IF($M$93&gt;0,N93*$L$96*$D$96," ")</f>
        <v xml:space="preserve"> </v>
      </c>
      <c r="O96" s="196" t="str">
        <f>IF($M$93&gt;0,O93*$L$96*$D$96," ")</f>
        <v xml:space="preserve"> </v>
      </c>
      <c r="P96" s="196" t="str">
        <f>IF($M$93&gt;0,P93*$L$96*$D$96," ")</f>
        <v xml:space="preserve"> </v>
      </c>
      <c r="Q96" s="196" t="str">
        <f>IF($M$93&gt;0,Q93*$L$96*$D$96," ")</f>
        <v xml:space="preserve"> </v>
      </c>
      <c r="R96" s="193">
        <f>SUM(M96:Q96)</f>
        <v>0</v>
      </c>
    </row>
    <row r="97" spans="1:18" s="4" customFormat="1" ht="14.1" hidden="1" customHeight="1">
      <c r="A97" s="28" t="s">
        <v>138</v>
      </c>
      <c r="B97" s="69"/>
      <c r="C97" s="269"/>
      <c r="D97" s="270"/>
      <c r="E97" s="271"/>
      <c r="F97" s="356"/>
      <c r="G97" s="356"/>
      <c r="H97" s="356"/>
      <c r="I97" s="357" t="s">
        <v>139</v>
      </c>
      <c r="J97" s="357"/>
      <c r="K97" s="357"/>
      <c r="L97" s="119">
        <v>0</v>
      </c>
      <c r="M97" s="197"/>
      <c r="N97" s="196" t="str">
        <f>IF($N$93&gt;0,F97*L97," ")</f>
        <v xml:space="preserve"> </v>
      </c>
      <c r="O97" s="197"/>
      <c r="P97" s="197"/>
      <c r="Q97" s="197"/>
      <c r="R97" s="193">
        <f>SUM(M97:Q97)</f>
        <v>0</v>
      </c>
    </row>
    <row r="98" spans="1:18" s="4" customFormat="1" ht="14.1" hidden="1" customHeight="1">
      <c r="A98" s="28" t="s">
        <v>138</v>
      </c>
      <c r="B98" s="69"/>
      <c r="C98" s="269"/>
      <c r="D98" s="270"/>
      <c r="E98" s="271"/>
      <c r="F98" s="356"/>
      <c r="G98" s="356"/>
      <c r="H98" s="356"/>
      <c r="I98" s="357" t="s">
        <v>139</v>
      </c>
      <c r="J98" s="357"/>
      <c r="K98" s="357"/>
      <c r="L98" s="119"/>
      <c r="M98" s="197"/>
      <c r="N98" s="196" t="str">
        <f>IF($N$93&gt;0,F98*L98," ")</f>
        <v xml:space="preserve"> </v>
      </c>
      <c r="O98" s="197"/>
      <c r="P98" s="197"/>
      <c r="Q98" s="197"/>
      <c r="R98" s="193">
        <f>SUM(M98:Q98)</f>
        <v>0</v>
      </c>
    </row>
    <row r="99" spans="1:18" s="4" customFormat="1" ht="14.1" hidden="1" customHeight="1">
      <c r="A99" s="28" t="s">
        <v>138</v>
      </c>
      <c r="B99" s="69"/>
      <c r="C99" s="269"/>
      <c r="D99" s="270"/>
      <c r="E99" s="271"/>
      <c r="F99" s="356"/>
      <c r="G99" s="356"/>
      <c r="H99" s="356"/>
      <c r="I99" s="357" t="s">
        <v>139</v>
      </c>
      <c r="J99" s="357"/>
      <c r="K99" s="357"/>
      <c r="L99" s="119">
        <v>0</v>
      </c>
      <c r="M99" s="197"/>
      <c r="N99" s="197"/>
      <c r="O99" s="196" t="str">
        <f>IF($O$93&gt;0,F99*L99," ")</f>
        <v xml:space="preserve"> </v>
      </c>
      <c r="P99" s="197"/>
      <c r="Q99" s="197"/>
      <c r="R99" s="193">
        <f>SUM(M99:Q99)</f>
        <v>0</v>
      </c>
    </row>
    <row r="100" spans="1:18" s="4" customFormat="1" ht="14.1" hidden="1" customHeight="1">
      <c r="A100" s="28" t="s">
        <v>138</v>
      </c>
      <c r="B100" s="69"/>
      <c r="C100" s="269"/>
      <c r="D100" s="270"/>
      <c r="E100" s="271"/>
      <c r="F100" s="356"/>
      <c r="G100" s="356"/>
      <c r="H100" s="356"/>
      <c r="I100" s="357" t="s">
        <v>139</v>
      </c>
      <c r="J100" s="357"/>
      <c r="K100" s="357"/>
      <c r="L100" s="119"/>
      <c r="M100" s="197"/>
      <c r="N100" s="197"/>
      <c r="O100" s="196" t="str">
        <f>IF($O$93&gt;0,F100*L100," ")</f>
        <v xml:space="preserve"> </v>
      </c>
      <c r="P100" s="197"/>
      <c r="Q100" s="197"/>
      <c r="R100" s="193">
        <f t="shared" si="8"/>
        <v>0</v>
      </c>
    </row>
    <row r="101" spans="1:18" s="4" customFormat="1" ht="14.1" hidden="1" customHeight="1">
      <c r="A101" s="28" t="s">
        <v>138</v>
      </c>
      <c r="B101" s="69"/>
      <c r="C101" s="269"/>
      <c r="D101" s="270"/>
      <c r="E101" s="271"/>
      <c r="F101" s="356"/>
      <c r="G101" s="356"/>
      <c r="H101" s="356"/>
      <c r="I101" s="357" t="s">
        <v>139</v>
      </c>
      <c r="J101" s="357"/>
      <c r="K101" s="357"/>
      <c r="L101" s="119">
        <v>0</v>
      </c>
      <c r="M101" s="197"/>
      <c r="N101" s="197"/>
      <c r="O101" s="197"/>
      <c r="P101" s="196" t="str">
        <f>IF($P$93&gt;0,F101*L101," ")</f>
        <v xml:space="preserve"> </v>
      </c>
      <c r="Q101" s="197"/>
      <c r="R101" s="193">
        <f>SUM(M101:Q101)</f>
        <v>0</v>
      </c>
    </row>
    <row r="102" spans="1:18" s="4" customFormat="1" ht="14.1" hidden="1" customHeight="1">
      <c r="A102" s="28" t="s">
        <v>138</v>
      </c>
      <c r="B102" s="69"/>
      <c r="C102" s="269"/>
      <c r="D102" s="270"/>
      <c r="E102" s="271"/>
      <c r="F102" s="356"/>
      <c r="G102" s="356"/>
      <c r="H102" s="356"/>
      <c r="I102" s="357" t="s">
        <v>139</v>
      </c>
      <c r="J102" s="357"/>
      <c r="K102" s="357"/>
      <c r="L102" s="119">
        <v>0</v>
      </c>
      <c r="M102" s="197"/>
      <c r="N102" s="197"/>
      <c r="O102" s="197"/>
      <c r="P102" s="197"/>
      <c r="Q102" s="196" t="str">
        <f>IF($Q$93&gt;0,F102*L102," ")</f>
        <v xml:space="preserve"> </v>
      </c>
      <c r="R102" s="193">
        <f>SUM(M102:Q102)</f>
        <v>0</v>
      </c>
    </row>
    <row r="103" spans="1:18" s="4" customFormat="1" ht="15" customHeight="1">
      <c r="A103" s="350" t="s">
        <v>140</v>
      </c>
      <c r="B103" s="351"/>
      <c r="C103" s="351"/>
      <c r="D103" s="351"/>
      <c r="E103" s="351"/>
      <c r="F103" s="351"/>
      <c r="G103" s="351"/>
      <c r="H103" s="351"/>
      <c r="I103" s="351"/>
      <c r="J103" s="351"/>
      <c r="K103" s="351"/>
      <c r="L103" s="352"/>
      <c r="M103" s="190">
        <f>+M91+SUM(M95:M96)</f>
        <v>0</v>
      </c>
      <c r="N103" s="190">
        <f>+N91+SUM(N95:N96)</f>
        <v>0</v>
      </c>
      <c r="O103" s="190">
        <f>+O91+SUM(O95:O96)</f>
        <v>0</v>
      </c>
      <c r="P103" s="190">
        <f>+P91+SUM(P95:P96)</f>
        <v>0</v>
      </c>
      <c r="Q103" s="190">
        <f>+Q91+SUM(Q95:Q96)</f>
        <v>0</v>
      </c>
      <c r="R103" s="191">
        <f>+R91+SUM(R95:R102)</f>
        <v>0</v>
      </c>
    </row>
    <row r="104" spans="1:18" s="4" customFormat="1" ht="12.75" customHeight="1"/>
    <row r="105" spans="1:18" s="4" customFormat="1" ht="13.5">
      <c r="O105" s="229"/>
    </row>
    <row r="106" spans="1:18" hidden="1">
      <c r="A106" s="2" t="s">
        <v>136</v>
      </c>
      <c r="M106" s="2" t="s">
        <v>141</v>
      </c>
    </row>
    <row r="107" spans="1:18" hidden="1">
      <c r="A107" s="2" t="s">
        <v>142</v>
      </c>
    </row>
  </sheetData>
  <sheetProtection algorithmName="SHA-512" hashValue="xmjcDU8DxtUsuiYCFllqNJOcIdymTk1Si0LmtjlYf85Z1MNydhrRxXIJ1W/59Gq7mYjppIwGpu1cNtaly64GdQ==" saltValue="yLCY+IrVWaeqxxceVLi8YQ==" spinCount="100000" sheet="1" selectLockedCells="1"/>
  <mergeCells count="207">
    <mergeCell ref="N75:N76"/>
    <mergeCell ref="A73:B74"/>
    <mergeCell ref="I101:K101"/>
    <mergeCell ref="F97:H97"/>
    <mergeCell ref="I97:K97"/>
    <mergeCell ref="C51:E51"/>
    <mergeCell ref="A53:B56"/>
    <mergeCell ref="A69:B70"/>
    <mergeCell ref="F96:H96"/>
    <mergeCell ref="K81:L81"/>
    <mergeCell ref="A88:C88"/>
    <mergeCell ref="A71:B72"/>
    <mergeCell ref="A67:B68"/>
    <mergeCell ref="C72:E72"/>
    <mergeCell ref="I68:K68"/>
    <mergeCell ref="C71:E71"/>
    <mergeCell ref="I67:K67"/>
    <mergeCell ref="C73:E73"/>
    <mergeCell ref="A87:C87"/>
    <mergeCell ref="A75:B76"/>
    <mergeCell ref="C74:E74"/>
    <mergeCell ref="K82:L82"/>
    <mergeCell ref="C69:E69"/>
    <mergeCell ref="I55:K55"/>
    <mergeCell ref="E35:L35"/>
    <mergeCell ref="A18:B18"/>
    <mergeCell ref="A34:L34"/>
    <mergeCell ref="A63:B64"/>
    <mergeCell ref="C67:E67"/>
    <mergeCell ref="C68:E68"/>
    <mergeCell ref="A31:B31"/>
    <mergeCell ref="C58:E58"/>
    <mergeCell ref="C61:E61"/>
    <mergeCell ref="C56:E56"/>
    <mergeCell ref="C65:E65"/>
    <mergeCell ref="I58:K58"/>
    <mergeCell ref="A61:B62"/>
    <mergeCell ref="A65:B66"/>
    <mergeCell ref="C59:E59"/>
    <mergeCell ref="C60:E60"/>
    <mergeCell ref="I60:K60"/>
    <mergeCell ref="C66:E66"/>
    <mergeCell ref="I66:K66"/>
    <mergeCell ref="I65:K65"/>
    <mergeCell ref="C57:E57"/>
    <mergeCell ref="A45:F45"/>
    <mergeCell ref="A48:L48"/>
    <mergeCell ref="I52:K52"/>
    <mergeCell ref="A46:L46"/>
    <mergeCell ref="C53:E53"/>
    <mergeCell ref="C62:E62"/>
    <mergeCell ref="A57:B58"/>
    <mergeCell ref="A59:B60"/>
    <mergeCell ref="I64:K64"/>
    <mergeCell ref="I56:K56"/>
    <mergeCell ref="A47:L47"/>
    <mergeCell ref="C54:E54"/>
    <mergeCell ref="C55:E55"/>
    <mergeCell ref="C52:E52"/>
    <mergeCell ref="A51:B52"/>
    <mergeCell ref="I2:K2"/>
    <mergeCell ref="B2:H2"/>
    <mergeCell ref="K5:K7"/>
    <mergeCell ref="L5:L7"/>
    <mergeCell ref="A33:L33"/>
    <mergeCell ref="O4:P4"/>
    <mergeCell ref="A32:F32"/>
    <mergeCell ref="A4:M4"/>
    <mergeCell ref="R2:R3"/>
    <mergeCell ref="L2:Q2"/>
    <mergeCell ref="N3:O3"/>
    <mergeCell ref="P3:Q3"/>
    <mergeCell ref="B3:H3"/>
    <mergeCell ref="L3:M3"/>
    <mergeCell ref="P1:Q1"/>
    <mergeCell ref="H1:J1"/>
    <mergeCell ref="D5:D7"/>
    <mergeCell ref="N51:N52"/>
    <mergeCell ref="O51:O52"/>
    <mergeCell ref="Q51:Q52"/>
    <mergeCell ref="A20:L20"/>
    <mergeCell ref="A21:L21"/>
    <mergeCell ref="A22:R22"/>
    <mergeCell ref="N5:N7"/>
    <mergeCell ref="G5:G7"/>
    <mergeCell ref="O5:O7"/>
    <mergeCell ref="H5:H7"/>
    <mergeCell ref="J5:J7"/>
    <mergeCell ref="I5:I7"/>
    <mergeCell ref="C5:C7"/>
    <mergeCell ref="M5:M7"/>
    <mergeCell ref="Q5:Q7"/>
    <mergeCell ref="A19:F19"/>
    <mergeCell ref="A49:L49"/>
    <mergeCell ref="I51:K51"/>
    <mergeCell ref="I3:J3"/>
    <mergeCell ref="P5:P7"/>
    <mergeCell ref="A44:B44"/>
    <mergeCell ref="K80:L80"/>
    <mergeCell ref="Q71:Q72"/>
    <mergeCell ref="K78:L78"/>
    <mergeCell ref="I72:K72"/>
    <mergeCell ref="R75:R76"/>
    <mergeCell ref="O71:O72"/>
    <mergeCell ref="A103:L103"/>
    <mergeCell ref="A92:L92"/>
    <mergeCell ref="F95:H95"/>
    <mergeCell ref="I95:K95"/>
    <mergeCell ref="F99:H99"/>
    <mergeCell ref="I96:K96"/>
    <mergeCell ref="F100:H100"/>
    <mergeCell ref="I100:K100"/>
    <mergeCell ref="F102:H102"/>
    <mergeCell ref="I102:K102"/>
    <mergeCell ref="I99:K99"/>
    <mergeCell ref="F98:H98"/>
    <mergeCell ref="I98:K98"/>
    <mergeCell ref="K79:L79"/>
    <mergeCell ref="K83:L83"/>
    <mergeCell ref="A86:D86"/>
    <mergeCell ref="F101:H101"/>
    <mergeCell ref="C75:E75"/>
    <mergeCell ref="N67:N68"/>
    <mergeCell ref="Q69:Q70"/>
    <mergeCell ref="N73:N74"/>
    <mergeCell ref="Q67:Q68"/>
    <mergeCell ref="Q75:Q76"/>
    <mergeCell ref="I75:K75"/>
    <mergeCell ref="M73:M74"/>
    <mergeCell ref="P75:P76"/>
    <mergeCell ref="R65:R66"/>
    <mergeCell ref="P65:P66"/>
    <mergeCell ref="Q65:Q66"/>
    <mergeCell ref="R67:R68"/>
    <mergeCell ref="R69:R70"/>
    <mergeCell ref="R71:R72"/>
    <mergeCell ref="R73:R74"/>
    <mergeCell ref="I71:K71"/>
    <mergeCell ref="P71:P72"/>
    <mergeCell ref="P73:P74"/>
    <mergeCell ref="M69:M70"/>
    <mergeCell ref="M71:M72"/>
    <mergeCell ref="M67:M68"/>
    <mergeCell ref="O69:O70"/>
    <mergeCell ref="O75:O76"/>
    <mergeCell ref="M75:M76"/>
    <mergeCell ref="R63:R64"/>
    <mergeCell ref="I76:K76"/>
    <mergeCell ref="I73:K73"/>
    <mergeCell ref="I74:K74"/>
    <mergeCell ref="I62:K62"/>
    <mergeCell ref="M57:M58"/>
    <mergeCell ref="P59:P60"/>
    <mergeCell ref="O61:O62"/>
    <mergeCell ref="P69:P70"/>
    <mergeCell ref="P61:P62"/>
    <mergeCell ref="M61:M62"/>
    <mergeCell ref="N61:N62"/>
    <mergeCell ref="M63:M64"/>
    <mergeCell ref="N63:N64"/>
    <mergeCell ref="N65:N66"/>
    <mergeCell ref="M65:M66"/>
    <mergeCell ref="O65:O66"/>
    <mergeCell ref="O67:O68"/>
    <mergeCell ref="N71:N72"/>
    <mergeCell ref="O73:O74"/>
    <mergeCell ref="Q73:Q74"/>
    <mergeCell ref="Q63:Q64"/>
    <mergeCell ref="P67:P68"/>
    <mergeCell ref="N69:N70"/>
    <mergeCell ref="M59:M60"/>
    <mergeCell ref="I54:K54"/>
    <mergeCell ref="Q59:Q60"/>
    <mergeCell ref="N59:N60"/>
    <mergeCell ref="O59:O60"/>
    <mergeCell ref="O53:O56"/>
    <mergeCell ref="P51:P52"/>
    <mergeCell ref="P53:P56"/>
    <mergeCell ref="P57:P58"/>
    <mergeCell ref="N57:N58"/>
    <mergeCell ref="M53:M56"/>
    <mergeCell ref="N53:N56"/>
    <mergeCell ref="O57:O58"/>
    <mergeCell ref="A91:C91"/>
    <mergeCell ref="R5:R6"/>
    <mergeCell ref="P63:P64"/>
    <mergeCell ref="C70:E70"/>
    <mergeCell ref="I69:K69"/>
    <mergeCell ref="I70:K70"/>
    <mergeCell ref="R51:R52"/>
    <mergeCell ref="R53:R56"/>
    <mergeCell ref="R57:R58"/>
    <mergeCell ref="R59:R60"/>
    <mergeCell ref="R61:R62"/>
    <mergeCell ref="Q61:Q62"/>
    <mergeCell ref="O63:O64"/>
    <mergeCell ref="I59:K59"/>
    <mergeCell ref="A90:C90"/>
    <mergeCell ref="I53:K53"/>
    <mergeCell ref="I57:K57"/>
    <mergeCell ref="C63:E63"/>
    <mergeCell ref="C64:E64"/>
    <mergeCell ref="I63:K63"/>
    <mergeCell ref="I61:K61"/>
    <mergeCell ref="M51:M52"/>
    <mergeCell ref="Q53:Q56"/>
    <mergeCell ref="Q57:Q58"/>
  </mergeCells>
  <phoneticPr fontId="0" type="noConversion"/>
  <dataValidations xWindow="570" yWindow="507" count="4">
    <dataValidation type="list" allowBlank="1" showInputMessage="1" showErrorMessage="1" sqref="L93:L94" xr:uid="{00000000-0002-0000-0200-000000000000}">
      <formula1>$A$106:$A$107</formula1>
    </dataValidation>
    <dataValidation allowBlank="1" showInputMessage="1" showErrorMessage="1" prompt="Please read comment." sqref="D94" xr:uid="{00000000-0002-0000-0200-000001000000}"/>
    <dataValidation allowBlank="1" showInputMessage="1" showErrorMessage="1" prompt="Enter applicable % of time for on campus and off campus research." sqref="D95:D96" xr:uid="{00000000-0002-0000-0200-000002000000}"/>
    <dataValidation allowBlank="1" showInputMessage="1" showErrorMessage="1" prompt=" If clinical costs, please contact Office of Clinical Research for current cost rates._x000a_" sqref="M73:M74 F73" xr:uid="{00000000-0002-0000-0200-000003000000}"/>
  </dataValidations>
  <printOptions horizontalCentered="1" verticalCentered="1"/>
  <pageMargins left="0.25" right="0.25" top="0.2" bottom="0.2" header="0.2" footer="0.2"/>
  <pageSetup scale="83" fitToHeight="0" orientation="landscape" r:id="rId1"/>
  <headerFooter alignWithMargins="0">
    <oddFooter>&amp;Rversion 10.23.2017</oddFooter>
  </headerFooter>
  <rowBreaks count="1" manualBreakCount="1">
    <brk id="50"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pageSetUpPr fitToPage="1"/>
  </sheetPr>
  <dimension ref="A1:R50"/>
  <sheetViews>
    <sheetView showGridLines="0" topLeftCell="B13" workbookViewId="0">
      <selection activeCell="H45" sqref="H45"/>
    </sheetView>
  </sheetViews>
  <sheetFormatPr defaultColWidth="11.42578125" defaultRowHeight="12.75"/>
  <cols>
    <col min="1" max="1" width="17.7109375" style="2" customWidth="1"/>
    <col min="2" max="2" width="10" style="2" bestFit="1" customWidth="1"/>
    <col min="3" max="3" width="4.7109375" style="2" customWidth="1"/>
    <col min="4" max="4" width="6.7109375" style="2" customWidth="1"/>
    <col min="5" max="5" width="5.7109375" style="2" customWidth="1"/>
    <col min="6" max="7" width="7.7109375" style="2" customWidth="1"/>
    <col min="8" max="10" width="8.28515625" style="2" customWidth="1"/>
    <col min="11" max="11" width="10.42578125" style="2" customWidth="1"/>
    <col min="12" max="12" width="8.28515625" style="2" customWidth="1"/>
    <col min="13" max="13" width="10.42578125" style="2" customWidth="1"/>
    <col min="14" max="17" width="9.7109375" style="2" customWidth="1"/>
    <col min="18" max="18" width="10.7109375" style="2" customWidth="1"/>
    <col min="19" max="16384" width="11.42578125" style="2"/>
  </cols>
  <sheetData>
    <row r="1" spans="1:18" s="1" customFormat="1">
      <c r="A1" s="62" t="s">
        <v>56</v>
      </c>
      <c r="B1" s="63"/>
      <c r="C1" s="64"/>
      <c r="D1" s="308"/>
      <c r="E1" s="64"/>
      <c r="F1" s="65"/>
      <c r="G1" s="259"/>
      <c r="H1" s="365"/>
      <c r="I1" s="366"/>
      <c r="J1" s="366"/>
      <c r="K1" s="146">
        <f>+'DATA SHEET'!R4</f>
        <v>0</v>
      </c>
      <c r="L1" s="144" t="s">
        <v>58</v>
      </c>
      <c r="M1" s="147">
        <f>+'DATA SHEET'!T4</f>
        <v>0</v>
      </c>
      <c r="N1" s="64"/>
      <c r="O1" s="64"/>
      <c r="P1" s="364" t="s">
        <v>59</v>
      </c>
      <c r="Q1" s="364"/>
      <c r="R1" s="66">
        <f ca="1">NOW()</f>
        <v>44384.617214814818</v>
      </c>
    </row>
    <row r="2" spans="1:18" s="4" customFormat="1" ht="13.5">
      <c r="A2" s="125" t="s">
        <v>60</v>
      </c>
      <c r="B2" s="427" t="str">
        <f>IF('Budget Sheet'!B2:H2&gt;1,'Budget Sheet'!B2:H2," ")</f>
        <v xml:space="preserve"> </v>
      </c>
      <c r="C2" s="427"/>
      <c r="D2" s="427"/>
      <c r="E2" s="427"/>
      <c r="F2" s="427"/>
      <c r="G2" s="427"/>
      <c r="H2" s="427"/>
      <c r="I2" s="392"/>
      <c r="J2" s="393"/>
      <c r="K2" s="393"/>
      <c r="L2" s="393"/>
      <c r="M2" s="393"/>
      <c r="N2" s="393"/>
      <c r="O2" s="393"/>
      <c r="P2" s="393"/>
      <c r="Q2" s="401"/>
      <c r="R2" s="399"/>
    </row>
    <row r="3" spans="1:18" s="4" customFormat="1" ht="13.5">
      <c r="A3" s="126" t="s">
        <v>61</v>
      </c>
      <c r="B3" s="427" t="str">
        <f>IF('Budget Sheet'!B3:H3&gt;1,'Budget Sheet'!B3:H3," ")</f>
        <v xml:space="preserve"> </v>
      </c>
      <c r="C3" s="427"/>
      <c r="D3" s="427"/>
      <c r="E3" s="427"/>
      <c r="F3" s="427"/>
      <c r="G3" s="427"/>
      <c r="H3" s="427"/>
      <c r="I3" s="388"/>
      <c r="J3" s="389"/>
      <c r="K3" s="68"/>
      <c r="L3" s="357"/>
      <c r="M3" s="405"/>
      <c r="N3" s="388"/>
      <c r="O3" s="389"/>
      <c r="P3" s="402"/>
      <c r="Q3" s="403"/>
      <c r="R3" s="400"/>
    </row>
    <row r="4" spans="1:18" s="4" customFormat="1" ht="13.5">
      <c r="A4" s="75" t="s">
        <v>143</v>
      </c>
      <c r="B4" s="430"/>
      <c r="C4" s="430"/>
      <c r="D4" s="430"/>
      <c r="E4" s="430"/>
      <c r="F4" s="431"/>
      <c r="G4" s="357"/>
      <c r="H4" s="357"/>
      <c r="J4" s="127"/>
      <c r="K4" s="393"/>
      <c r="L4" s="393"/>
      <c r="M4" s="401"/>
      <c r="N4" s="69"/>
      <c r="O4" s="357" t="s">
        <v>63</v>
      </c>
      <c r="P4" s="395"/>
      <c r="Q4" s="223">
        <f>'Budget Sheet'!Q4</f>
        <v>0</v>
      </c>
      <c r="R4" s="71"/>
    </row>
    <row r="5" spans="1:18" s="4" customFormat="1" ht="12.75" customHeight="1">
      <c r="A5" s="72"/>
      <c r="B5" s="434" t="s">
        <v>83</v>
      </c>
      <c r="C5" s="436" t="s">
        <v>64</v>
      </c>
      <c r="D5" s="438" t="s">
        <v>65</v>
      </c>
      <c r="E5" s="73" t="s">
        <v>66</v>
      </c>
      <c r="F5" s="73" t="s">
        <v>67</v>
      </c>
      <c r="G5" s="73"/>
      <c r="H5" s="438" t="s">
        <v>69</v>
      </c>
      <c r="I5" s="438" t="s">
        <v>70</v>
      </c>
      <c r="J5" s="438" t="s">
        <v>71</v>
      </c>
      <c r="K5" s="438" t="s">
        <v>72</v>
      </c>
      <c r="L5" s="438" t="s">
        <v>73</v>
      </c>
      <c r="M5" s="438" t="s">
        <v>74</v>
      </c>
      <c r="N5" s="438" t="s">
        <v>75</v>
      </c>
      <c r="O5" s="438" t="s">
        <v>76</v>
      </c>
      <c r="P5" s="438" t="s">
        <v>77</v>
      </c>
      <c r="Q5" s="438" t="s">
        <v>78</v>
      </c>
      <c r="R5" s="74"/>
    </row>
    <row r="6" spans="1:18" s="4" customFormat="1" ht="12.75" customHeight="1">
      <c r="A6" s="75"/>
      <c r="B6" s="435"/>
      <c r="C6" s="437"/>
      <c r="D6" s="439"/>
      <c r="E6" s="70" t="s">
        <v>80</v>
      </c>
      <c r="F6" s="70" t="s">
        <v>81</v>
      </c>
      <c r="G6" s="70" t="s">
        <v>144</v>
      </c>
      <c r="H6" s="439"/>
      <c r="I6" s="439"/>
      <c r="J6" s="439"/>
      <c r="K6" s="439"/>
      <c r="L6" s="439"/>
      <c r="M6" s="437"/>
      <c r="N6" s="437"/>
      <c r="O6" s="437"/>
      <c r="P6" s="437"/>
      <c r="Q6" s="437"/>
      <c r="R6" s="76" t="s">
        <v>79</v>
      </c>
    </row>
    <row r="7" spans="1:18" s="4" customFormat="1" ht="12.75" customHeight="1">
      <c r="A7" s="77" t="s">
        <v>82</v>
      </c>
      <c r="B7" s="435"/>
      <c r="C7" s="437"/>
      <c r="D7" s="439"/>
      <c r="E7" s="70" t="s">
        <v>84</v>
      </c>
      <c r="F7" s="70" t="s">
        <v>85</v>
      </c>
      <c r="G7" s="70" t="s">
        <v>145</v>
      </c>
      <c r="H7" s="439"/>
      <c r="I7" s="439"/>
      <c r="J7" s="439"/>
      <c r="K7" s="439"/>
      <c r="L7" s="439"/>
      <c r="M7" s="440"/>
      <c r="N7" s="440"/>
      <c r="O7" s="440"/>
      <c r="P7" s="440"/>
      <c r="Q7" s="440"/>
      <c r="R7" s="76" t="s">
        <v>86</v>
      </c>
    </row>
    <row r="8" spans="1:18" s="4" customFormat="1" ht="13.15" customHeight="1">
      <c r="A8" s="14"/>
      <c r="B8" s="15"/>
      <c r="C8" s="11" t="s">
        <v>88</v>
      </c>
      <c r="D8" s="16" t="s">
        <v>89</v>
      </c>
      <c r="E8" s="5">
        <v>12</v>
      </c>
      <c r="F8" s="17"/>
      <c r="G8" s="265">
        <f>'DATA SHEET'!$F$14</f>
        <v>0</v>
      </c>
      <c r="H8" s="36">
        <f>H9*12</f>
        <v>0</v>
      </c>
      <c r="I8" s="36">
        <f>I9*12</f>
        <v>0</v>
      </c>
      <c r="J8" s="36">
        <f>J9*12</f>
        <v>0</v>
      </c>
      <c r="K8" s="36">
        <f>K9*12</f>
        <v>0</v>
      </c>
      <c r="L8" s="36">
        <f>L9*12</f>
        <v>0</v>
      </c>
      <c r="M8" s="78">
        <f>ROUND(IF($Q$4&gt;0,(F8*H9),0),0)</f>
        <v>0</v>
      </c>
      <c r="N8" s="156">
        <f>ROUND(IF($Q$4&gt;1,((F8*(1+$G8))*I9),0),0)</f>
        <v>0</v>
      </c>
      <c r="O8" s="156">
        <f>ROUND(IF($Q$4&gt;2,(((F8*(1+$G8)*(1+$G8)))*J9),0),0)</f>
        <v>0</v>
      </c>
      <c r="P8" s="156">
        <f>ROUND(IF($Q$4&gt;3,(((F8*(1+$G8)*(1+$G8)*(1+$G8)))*K9),0),0)</f>
        <v>0</v>
      </c>
      <c r="Q8" s="156">
        <f>ROUND(IF($Q$4=5,(((F8*(1+$G8)*(1+$G8)*(1+$G8)*(1+$G8)))*L9),0),0)</f>
        <v>0</v>
      </c>
      <c r="R8" s="79">
        <f t="shared" ref="R8:R17" si="0">SUM(M8:Q8)</f>
        <v>0</v>
      </c>
    </row>
    <row r="9" spans="1:18" s="4" customFormat="1" ht="13.15" customHeight="1">
      <c r="A9" s="80"/>
      <c r="B9" s="81"/>
      <c r="C9" s="13"/>
      <c r="D9" s="13"/>
      <c r="E9" s="82"/>
      <c r="F9" s="83"/>
      <c r="G9" s="83"/>
      <c r="H9" s="18"/>
      <c r="I9" s="18"/>
      <c r="J9" s="18"/>
      <c r="K9" s="18"/>
      <c r="L9" s="18"/>
      <c r="M9" s="84">
        <f>ROUND(IF(D8="N",(M8*'DATA SHEET'!$F$6),(M8*'DATA SHEET'!$F$8)),0)</f>
        <v>0</v>
      </c>
      <c r="N9" s="84">
        <f>ROUND(IF(D8="N",(N8*'DATA SHEET'!$F$6),(N8*'DATA SHEET'!$F$8)),0)</f>
        <v>0</v>
      </c>
      <c r="O9" s="84">
        <f>ROUND(IF(D8="N",(O8*'DATA SHEET'!$F$6),(O8*'DATA SHEET'!$F$8)),0)</f>
        <v>0</v>
      </c>
      <c r="P9" s="84">
        <f>ROUND(IF(D8="N",(P8*'DATA SHEET'!$F$6),(P8*'DATA SHEET'!$F$8)),0)</f>
        <v>0</v>
      </c>
      <c r="Q9" s="84">
        <f>ROUND(IF(D8="N",(Q8*'DATA SHEET'!$F$6),(Q8*'DATA SHEET'!$F$8)),0)</f>
        <v>0</v>
      </c>
      <c r="R9" s="85">
        <f t="shared" si="0"/>
        <v>0</v>
      </c>
    </row>
    <row r="10" spans="1:18" s="4" customFormat="1" ht="13.15" customHeight="1">
      <c r="A10" s="14"/>
      <c r="B10" s="15"/>
      <c r="C10" s="11" t="s">
        <v>88</v>
      </c>
      <c r="D10" s="16" t="s">
        <v>89</v>
      </c>
      <c r="E10" s="5">
        <v>12</v>
      </c>
      <c r="F10" s="17">
        <v>0</v>
      </c>
      <c r="G10" s="265">
        <f>'DATA SHEET'!$F$14</f>
        <v>0</v>
      </c>
      <c r="H10" s="36">
        <f>H11*12</f>
        <v>0</v>
      </c>
      <c r="I10" s="36">
        <f>I11*12</f>
        <v>0</v>
      </c>
      <c r="J10" s="36">
        <f>J11*12</f>
        <v>0</v>
      </c>
      <c r="K10" s="36">
        <f>K11*12</f>
        <v>0</v>
      </c>
      <c r="L10" s="36">
        <f>L11*12</f>
        <v>0</v>
      </c>
      <c r="M10" s="78">
        <f>ROUND(IF($Q$4&gt;0,(F10*H11),0),0)</f>
        <v>0</v>
      </c>
      <c r="N10" s="156">
        <f>ROUND(IF($Q$4&gt;1,((F10*(1+$G10))*I11),0),0)</f>
        <v>0</v>
      </c>
      <c r="O10" s="156">
        <f>ROUND(IF($Q$4&gt;2,(((F10*(1+$G10)*(1+$G10)))*J11),0),0)</f>
        <v>0</v>
      </c>
      <c r="P10" s="156">
        <f>ROUND(IF($Q$4&gt;3,(((F10*(1+$G10)*(1+$G10)*(1+$G10)))*K11),0),0)</f>
        <v>0</v>
      </c>
      <c r="Q10" s="156">
        <f>ROUND(IF($Q$4=5,(((F10*(1+$G10)*(1+$G10)*(1+$G10)*(1+$G10)))*L11),0),0)</f>
        <v>0</v>
      </c>
      <c r="R10" s="79">
        <f t="shared" si="0"/>
        <v>0</v>
      </c>
    </row>
    <row r="11" spans="1:18" s="4" customFormat="1" ht="13.15" customHeight="1">
      <c r="A11" s="80"/>
      <c r="B11" s="81"/>
      <c r="C11" s="13"/>
      <c r="D11" s="13"/>
      <c r="E11" s="82"/>
      <c r="F11" s="83"/>
      <c r="G11" s="83"/>
      <c r="H11" s="18">
        <v>0</v>
      </c>
      <c r="I11" s="18">
        <v>0</v>
      </c>
      <c r="J11" s="18">
        <v>0</v>
      </c>
      <c r="K11" s="18">
        <v>0</v>
      </c>
      <c r="L11" s="18">
        <v>0</v>
      </c>
      <c r="M11" s="84">
        <f>ROUND(IF(D10="N",(M10*'DATA SHEET'!$F$6),(M10*'DATA SHEET'!$F$8)),0)</f>
        <v>0</v>
      </c>
      <c r="N11" s="84">
        <f>ROUND(IF(D10="N",(N10*'DATA SHEET'!$F$6),(N10*'DATA SHEET'!$F$8)),0)</f>
        <v>0</v>
      </c>
      <c r="O11" s="84">
        <f>ROUND(IF(D10="N",(O10*'DATA SHEET'!$F$6),(O10*'DATA SHEET'!$F$8)),0)</f>
        <v>0</v>
      </c>
      <c r="P11" s="84">
        <f>ROUND(IF(D10="N",(P10*'DATA SHEET'!$F$6),(P10*'DATA SHEET'!$F$8)),0)</f>
        <v>0</v>
      </c>
      <c r="Q11" s="84">
        <f>ROUND(IF(D10="N",(Q10*'DATA SHEET'!$F$6),(Q10*'DATA SHEET'!$F$8)),0)</f>
        <v>0</v>
      </c>
      <c r="R11" s="85">
        <f t="shared" si="0"/>
        <v>0</v>
      </c>
    </row>
    <row r="12" spans="1:18" s="4" customFormat="1" ht="13.15" customHeight="1">
      <c r="A12" s="14"/>
      <c r="B12" s="15"/>
      <c r="C12" s="11" t="s">
        <v>88</v>
      </c>
      <c r="D12" s="16" t="s">
        <v>89</v>
      </c>
      <c r="E12" s="5">
        <v>12</v>
      </c>
      <c r="F12" s="17">
        <v>0</v>
      </c>
      <c r="G12" s="265">
        <f>'DATA SHEET'!$F$14</f>
        <v>0</v>
      </c>
      <c r="H12" s="36">
        <f>H13*12</f>
        <v>0</v>
      </c>
      <c r="I12" s="36">
        <f>I13*12</f>
        <v>0</v>
      </c>
      <c r="J12" s="36">
        <f>J13*12</f>
        <v>0</v>
      </c>
      <c r="K12" s="36">
        <f>K13*12</f>
        <v>0</v>
      </c>
      <c r="L12" s="36">
        <f>L13*12</f>
        <v>0</v>
      </c>
      <c r="M12" s="78">
        <f>ROUND(IF($Q$4&gt;0,(F12*H13),0),0)</f>
        <v>0</v>
      </c>
      <c r="N12" s="156">
        <f>ROUND(IF($Q$4&gt;1,((F12*(1+$G12))*I13),0),0)</f>
        <v>0</v>
      </c>
      <c r="O12" s="156">
        <f>ROUND(IF($Q$4&gt;2,(((F12*(1+$G12)*(1+$G12)))*J13),0),0)</f>
        <v>0</v>
      </c>
      <c r="P12" s="156">
        <f>ROUND(IF($Q$4&gt;3,(((F12*(1+$G12)*(1+$G12)*(1+$G12)))*K13),0),0)</f>
        <v>0</v>
      </c>
      <c r="Q12" s="156">
        <f>ROUND(IF($Q$4=5,(((F12*(1+$G12)*(1+$G12)*(1+$G12)*(1+$G12)))*L13),0),0)</f>
        <v>0</v>
      </c>
      <c r="R12" s="79">
        <f t="shared" si="0"/>
        <v>0</v>
      </c>
    </row>
    <row r="13" spans="1:18" s="4" customFormat="1" ht="13.15" customHeight="1">
      <c r="A13" s="80"/>
      <c r="B13" s="81"/>
      <c r="C13" s="13"/>
      <c r="D13" s="13"/>
      <c r="E13" s="82"/>
      <c r="F13" s="83"/>
      <c r="G13" s="83"/>
      <c r="H13" s="18">
        <v>0</v>
      </c>
      <c r="I13" s="18">
        <v>0</v>
      </c>
      <c r="J13" s="18">
        <v>0</v>
      </c>
      <c r="K13" s="18">
        <v>0</v>
      </c>
      <c r="L13" s="18">
        <v>0</v>
      </c>
      <c r="M13" s="84">
        <f>ROUND(IF(D12="N",(M12*'DATA SHEET'!$F$6),(M12*'DATA SHEET'!$F$8)),0)</f>
        <v>0</v>
      </c>
      <c r="N13" s="84">
        <f>ROUND(IF(D12="N",(N12*'DATA SHEET'!$F$6),(N12*'DATA SHEET'!$F$8)),0)</f>
        <v>0</v>
      </c>
      <c r="O13" s="84">
        <f>ROUND(IF(D12="N",(O12*'DATA SHEET'!$F$6),(O12*'DATA SHEET'!$F$8)),0)</f>
        <v>0</v>
      </c>
      <c r="P13" s="84">
        <f>ROUND(IF(D12="N",(P12*'DATA SHEET'!$F$6),(P12*'DATA SHEET'!$F$8)),0)</f>
        <v>0</v>
      </c>
      <c r="Q13" s="84">
        <f>ROUND(IF(D12="N",(Q12*'DATA SHEET'!$F$6),(Q12*'DATA SHEET'!$F$8)),0)</f>
        <v>0</v>
      </c>
      <c r="R13" s="85">
        <f t="shared" si="0"/>
        <v>0</v>
      </c>
    </row>
    <row r="14" spans="1:18" s="4" customFormat="1" ht="13.15" customHeight="1">
      <c r="A14" s="14" t="s">
        <v>141</v>
      </c>
      <c r="B14" s="15"/>
      <c r="C14" s="11" t="s">
        <v>88</v>
      </c>
      <c r="D14" s="16" t="s">
        <v>89</v>
      </c>
      <c r="E14" s="5">
        <v>12</v>
      </c>
      <c r="F14" s="17">
        <v>0</v>
      </c>
      <c r="G14" s="265">
        <f>'DATA SHEET'!$F$14</f>
        <v>0</v>
      </c>
      <c r="H14" s="36">
        <f>H15*12</f>
        <v>0</v>
      </c>
      <c r="I14" s="36">
        <f>I15*12</f>
        <v>0</v>
      </c>
      <c r="J14" s="36">
        <f>J15*12</f>
        <v>0</v>
      </c>
      <c r="K14" s="36">
        <f>K15*12</f>
        <v>0</v>
      </c>
      <c r="L14" s="36">
        <f>L15*12</f>
        <v>0</v>
      </c>
      <c r="M14" s="78">
        <f>ROUND(IF($Q$4&gt;0,(F14*H15),0),0)</f>
        <v>0</v>
      </c>
      <c r="N14" s="156">
        <f>ROUND(IF($Q$4&gt;1,((F14*(1+$G14))*I15),0),0)</f>
        <v>0</v>
      </c>
      <c r="O14" s="156">
        <f>ROUND(IF($Q$4&gt;2,(((F14*(1+$G14)*(1+$G14)))*J15),0),0)</f>
        <v>0</v>
      </c>
      <c r="P14" s="156">
        <f>ROUND(IF($Q$4&gt;3,(((F14*(1+$G14)*(1+$G14)*(1+$G14)))*K15),0),0)</f>
        <v>0</v>
      </c>
      <c r="Q14" s="156">
        <f>ROUND(IF($Q$4=5,(((F14*(1+$G14)*(1+$G14)*(1+$G14)*(1+$G14)))*L15),0),0)</f>
        <v>0</v>
      </c>
      <c r="R14" s="79">
        <f t="shared" si="0"/>
        <v>0</v>
      </c>
    </row>
    <row r="15" spans="1:18" s="4" customFormat="1" ht="13.15" customHeight="1">
      <c r="A15" s="80"/>
      <c r="B15" s="81"/>
      <c r="C15" s="13"/>
      <c r="D15" s="13"/>
      <c r="E15" s="82"/>
      <c r="F15" s="266"/>
      <c r="G15" s="83"/>
      <c r="H15" s="18">
        <v>0</v>
      </c>
      <c r="I15" s="18">
        <v>0</v>
      </c>
      <c r="J15" s="18">
        <v>0</v>
      </c>
      <c r="K15" s="18">
        <v>0</v>
      </c>
      <c r="L15" s="18">
        <v>0</v>
      </c>
      <c r="M15" s="84">
        <f>ROUND(IF(D14="N",(M14*'DATA SHEET'!$F$6),(M14*'DATA SHEET'!$F$8)),0)</f>
        <v>0</v>
      </c>
      <c r="N15" s="84">
        <f>ROUND(IF(D14="N",(N14*'DATA SHEET'!$F$6),(N14*'DATA SHEET'!$F$8)),0)</f>
        <v>0</v>
      </c>
      <c r="O15" s="84">
        <f>ROUND(IF(D14="N",(O14*'DATA SHEET'!$F$6),(O14*'DATA SHEET'!$F$8)),0)</f>
        <v>0</v>
      </c>
      <c r="P15" s="84">
        <f>ROUND(IF(D14="N",(P14*'DATA SHEET'!$F$6),(P14*'DATA SHEET'!$F$8)),0)</f>
        <v>0</v>
      </c>
      <c r="Q15" s="84">
        <f>ROUND(IF(D14="N",(Q14*'DATA SHEET'!$F$6),(Q14*'DATA SHEET'!$F$8)),0)</f>
        <v>0</v>
      </c>
      <c r="R15" s="85">
        <f t="shared" si="0"/>
        <v>0</v>
      </c>
    </row>
    <row r="16" spans="1:18" s="4" customFormat="1" ht="13.15" customHeight="1">
      <c r="A16" s="14"/>
      <c r="B16" s="15"/>
      <c r="C16" s="11" t="s">
        <v>88</v>
      </c>
      <c r="D16" s="16" t="s">
        <v>89</v>
      </c>
      <c r="E16" s="5">
        <v>12</v>
      </c>
      <c r="F16" s="17"/>
      <c r="G16" s="265">
        <f>'DATA SHEET'!$F$14</f>
        <v>0</v>
      </c>
      <c r="H16" s="36">
        <f>H17*12</f>
        <v>0</v>
      </c>
      <c r="I16" s="36">
        <f>I17*12</f>
        <v>0</v>
      </c>
      <c r="J16" s="36">
        <f>J17*12</f>
        <v>0</v>
      </c>
      <c r="K16" s="36">
        <f>K17*12</f>
        <v>0</v>
      </c>
      <c r="L16" s="36">
        <f>L17*12</f>
        <v>0</v>
      </c>
      <c r="M16" s="78">
        <f>ROUND(IF($Q$4&gt;0,(F16*H17),0),0)</f>
        <v>0</v>
      </c>
      <c r="N16" s="156">
        <f>ROUND(IF($Q$4&gt;1,((F16*(1+$G16))*I17),0),0)</f>
        <v>0</v>
      </c>
      <c r="O16" s="156">
        <f>ROUND(IF($Q$4&gt;2,(((F16*(1+$G16)*(1+$G16)))*J17),0),0)</f>
        <v>0</v>
      </c>
      <c r="P16" s="156">
        <f>ROUND(IF($Q$4&gt;3,(((F16*(1+$G16)*(1+$G16)*(1+$G16)))*K17),0),0)</f>
        <v>0</v>
      </c>
      <c r="Q16" s="156">
        <f>ROUND(IF($Q$4=5,(((F16*(1+$G16)*(1+$G16)*(1+$G16)*(1+$G16)))*L17),0),0)</f>
        <v>0</v>
      </c>
      <c r="R16" s="79">
        <f t="shared" si="0"/>
        <v>0</v>
      </c>
    </row>
    <row r="17" spans="1:18" s="4" customFormat="1" ht="13.15" customHeight="1">
      <c r="A17" s="80"/>
      <c r="B17" s="81"/>
      <c r="C17" s="13"/>
      <c r="D17" s="13"/>
      <c r="E17" s="82"/>
      <c r="F17" s="83"/>
      <c r="G17" s="83"/>
      <c r="H17" s="18">
        <v>0</v>
      </c>
      <c r="I17" s="18">
        <v>0</v>
      </c>
      <c r="J17" s="18">
        <v>0</v>
      </c>
      <c r="K17" s="18">
        <v>0</v>
      </c>
      <c r="L17" s="18">
        <v>0</v>
      </c>
      <c r="M17" s="128">
        <f>ROUND(IF(D16="N",(M16*'DATA SHEET'!$F$6),(M16*'DATA SHEET'!$F$8)),0)</f>
        <v>0</v>
      </c>
      <c r="N17" s="128">
        <f>ROUND(IF(D16="N",(N16*'DATA SHEET'!$F$6),(N16*'DATA SHEET'!$F$8)),0)</f>
        <v>0</v>
      </c>
      <c r="O17" s="128">
        <f>ROUND(IF(D16="N",(O16*'DATA SHEET'!$F$6),(O16*'DATA SHEET'!$F$8)),0)</f>
        <v>0</v>
      </c>
      <c r="P17" s="128">
        <f>ROUND(IF(D16="N",(P16*'DATA SHEET'!$F$6),(P16*'DATA SHEET'!$F$8)),0)</f>
        <v>0</v>
      </c>
      <c r="Q17" s="128">
        <f>ROUND(IF(D16="N",(Q16*'DATA SHEET'!$F$6),(Q16*'DATA SHEET'!$F$8)),0)</f>
        <v>0</v>
      </c>
      <c r="R17" s="129">
        <f t="shared" si="0"/>
        <v>0</v>
      </c>
    </row>
    <row r="18" spans="1:18" s="4" customFormat="1" ht="13.15" customHeight="1">
      <c r="A18" s="432" t="s">
        <v>146</v>
      </c>
      <c r="B18" s="433"/>
      <c r="C18" s="433"/>
      <c r="D18" s="433"/>
      <c r="E18" s="433"/>
      <c r="F18" s="433"/>
      <c r="G18" s="261"/>
      <c r="H18" s="32">
        <f>+H8+H10+H12+H14+H16</f>
        <v>0</v>
      </c>
      <c r="I18" s="32">
        <f t="shared" ref="I18:R18" si="1">+I8+I10+I12+I14+I16</f>
        <v>0</v>
      </c>
      <c r="J18" s="32">
        <f t="shared" si="1"/>
        <v>0</v>
      </c>
      <c r="K18" s="32">
        <f t="shared" si="1"/>
        <v>0</v>
      </c>
      <c r="L18" s="32">
        <f t="shared" si="1"/>
        <v>0</v>
      </c>
      <c r="M18" s="130">
        <f t="shared" si="1"/>
        <v>0</v>
      </c>
      <c r="N18" s="130">
        <f t="shared" si="1"/>
        <v>0</v>
      </c>
      <c r="O18" s="130">
        <f t="shared" si="1"/>
        <v>0</v>
      </c>
      <c r="P18" s="130">
        <f t="shared" si="1"/>
        <v>0</v>
      </c>
      <c r="Q18" s="130">
        <f t="shared" si="1"/>
        <v>0</v>
      </c>
      <c r="R18" s="131">
        <f t="shared" si="1"/>
        <v>0</v>
      </c>
    </row>
    <row r="19" spans="1:18" s="4" customFormat="1" ht="13.15" customHeight="1">
      <c r="A19" s="428" t="s">
        <v>147</v>
      </c>
      <c r="B19" s="429"/>
      <c r="C19" s="429"/>
      <c r="D19" s="429"/>
      <c r="E19" s="429"/>
      <c r="F19" s="429"/>
      <c r="G19" s="260"/>
      <c r="H19" s="132">
        <f>+H9+H11+H13+H15+H17</f>
        <v>0</v>
      </c>
      <c r="I19" s="132">
        <f t="shared" ref="I19:R19" si="2">+I9+I11+I13+I15+I17</f>
        <v>0</v>
      </c>
      <c r="J19" s="132">
        <f t="shared" si="2"/>
        <v>0</v>
      </c>
      <c r="K19" s="132">
        <f t="shared" si="2"/>
        <v>0</v>
      </c>
      <c r="L19" s="132">
        <f t="shared" si="2"/>
        <v>0</v>
      </c>
      <c r="M19" s="133">
        <f t="shared" si="2"/>
        <v>0</v>
      </c>
      <c r="N19" s="133">
        <f t="shared" si="2"/>
        <v>0</v>
      </c>
      <c r="O19" s="133">
        <f t="shared" si="2"/>
        <v>0</v>
      </c>
      <c r="P19" s="133">
        <f t="shared" si="2"/>
        <v>0</v>
      </c>
      <c r="Q19" s="133">
        <f t="shared" si="2"/>
        <v>0</v>
      </c>
      <c r="R19" s="134">
        <f t="shared" si="2"/>
        <v>0</v>
      </c>
    </row>
    <row r="20" spans="1:18" ht="13.15" customHeight="1">
      <c r="A20" s="441" t="s">
        <v>148</v>
      </c>
      <c r="B20" s="442"/>
      <c r="C20" s="442"/>
      <c r="D20" s="442"/>
      <c r="E20" s="442"/>
      <c r="F20" s="442"/>
      <c r="G20" s="442"/>
      <c r="H20" s="442"/>
      <c r="I20" s="442"/>
      <c r="J20" s="442"/>
      <c r="K20" s="442"/>
      <c r="L20" s="442"/>
      <c r="M20" s="442"/>
      <c r="N20" s="442"/>
      <c r="O20" s="442"/>
      <c r="P20" s="442"/>
      <c r="Q20" s="442"/>
      <c r="R20" s="443"/>
    </row>
    <row r="21" spans="1:18" ht="13.15" customHeight="1">
      <c r="A21" s="6"/>
      <c r="B21" s="7"/>
      <c r="C21" s="23" t="s">
        <v>88</v>
      </c>
      <c r="D21" s="118" t="s">
        <v>89</v>
      </c>
      <c r="E21" s="8">
        <v>12</v>
      </c>
      <c r="F21" s="9"/>
      <c r="G21" s="265">
        <f>'DATA SHEET'!$F$14</f>
        <v>0</v>
      </c>
      <c r="H21" s="34">
        <f>H22*12</f>
        <v>0</v>
      </c>
      <c r="I21" s="34">
        <f>I22*12</f>
        <v>0</v>
      </c>
      <c r="J21" s="34">
        <f>J22*12</f>
        <v>0</v>
      </c>
      <c r="K21" s="34">
        <f>K22*12</f>
        <v>0</v>
      </c>
      <c r="L21" s="34">
        <f>L22*12</f>
        <v>0</v>
      </c>
      <c r="M21" s="135">
        <f>ROUND(IF($Q$4&gt;0,(F21*H22),0),0)</f>
        <v>0</v>
      </c>
      <c r="N21" s="135">
        <f>ROUND(IF($Q$4&gt;1,((F21*(1+$G21))*I22),0),0)</f>
        <v>0</v>
      </c>
      <c r="O21" s="135">
        <f>ROUND(IF($Q$4&gt;2,(((F21*(1+$G21)*(1+$G21)))*J22),0),0)</f>
        <v>0</v>
      </c>
      <c r="P21" s="135">
        <f>ROUND(IF($Q$4&gt;3,(((F21*(1+$G21)*(1+$G21)*(1+$G21)))*K22),0),0)</f>
        <v>0</v>
      </c>
      <c r="Q21" s="135">
        <f>ROUND(IF($Q$4=5,(((F21*(1+$G21)*(1+$G21)*(1+$G21)*(1+$G21)))*L22),0),0)</f>
        <v>0</v>
      </c>
      <c r="R21" s="136">
        <f>SUM(M21:Q21)</f>
        <v>0</v>
      </c>
    </row>
    <row r="22" spans="1:18" ht="13.15" customHeight="1">
      <c r="A22" s="91"/>
      <c r="B22" s="92"/>
      <c r="C22" s="23"/>
      <c r="D22" s="23"/>
      <c r="E22" s="93"/>
      <c r="F22" s="94"/>
      <c r="G22" s="94"/>
      <c r="H22" s="18"/>
      <c r="I22" s="18"/>
      <c r="J22" s="18"/>
      <c r="K22" s="18"/>
      <c r="L22" s="18"/>
      <c r="M22" s="137">
        <f>ROUND(IF(D21="N",(M21*'DATA SHEET'!$F$6),(M21*'DATA SHEET'!$F$8)),0)</f>
        <v>0</v>
      </c>
      <c r="N22" s="137">
        <f>ROUND(IF(D21="N",(N21*'DATA SHEET'!$F$6),(N21*'DATA SHEET'!$F$8)),0)</f>
        <v>0</v>
      </c>
      <c r="O22" s="137">
        <f>ROUND(IF(D21="N",(O21*'DATA SHEET'!$F$6),(O21*'DATA SHEET'!$F$8)),0)</f>
        <v>0</v>
      </c>
      <c r="P22" s="137">
        <f>ROUND(IF(D21="N",(P21*'DATA SHEET'!$F$6),(P21*'DATA SHEET'!$F$8)),0)</f>
        <v>0</v>
      </c>
      <c r="Q22" s="137">
        <f>ROUND(IF(D21="N",(Q21*'DATA SHEET'!$F$6),(Q21*'DATA SHEET'!$F$8)),0)</f>
        <v>0</v>
      </c>
      <c r="R22" s="138">
        <f>SUM(M22:Q22)</f>
        <v>0</v>
      </c>
    </row>
    <row r="23" spans="1:18" ht="13.15" customHeight="1">
      <c r="A23" s="14"/>
      <c r="B23" s="15"/>
      <c r="C23" s="21" t="s">
        <v>88</v>
      </c>
      <c r="D23" s="16" t="s">
        <v>89</v>
      </c>
      <c r="E23" s="5">
        <v>12</v>
      </c>
      <c r="F23" s="17"/>
      <c r="G23" s="265">
        <f>'DATA SHEET'!$F$14</f>
        <v>0</v>
      </c>
      <c r="H23" s="34">
        <f>H24*12</f>
        <v>0</v>
      </c>
      <c r="I23" s="34">
        <f>I24*12</f>
        <v>0</v>
      </c>
      <c r="J23" s="34">
        <f>J24*12</f>
        <v>0</v>
      </c>
      <c r="K23" s="34">
        <f>K24*12</f>
        <v>0</v>
      </c>
      <c r="L23" s="34">
        <f>L24*12</f>
        <v>0</v>
      </c>
      <c r="M23" s="89">
        <f>ROUND(IF($Q$4&gt;0,(F23*H24),0),0)</f>
        <v>0</v>
      </c>
      <c r="N23" s="89">
        <f>ROUND(IF($Q$4&gt;1,((F23*(1+$G23))*I24),0),0)</f>
        <v>0</v>
      </c>
      <c r="O23" s="89">
        <f>ROUND(IF($Q$4&gt;2,(((F23*(1+$G23)*(1+$G23)))*J24),0),0)</f>
        <v>0</v>
      </c>
      <c r="P23" s="89">
        <f>ROUND(IF($Q$4&gt;3,(((F23*(1+$G23)*(1+$G23)*(1+$G23)))*K24),0),0)</f>
        <v>0</v>
      </c>
      <c r="Q23" s="89">
        <f>ROUND(IF($Q$4=5,(((F23*(1+$G23)*(1+$G23)*(1+$G23)*(1+$G23)))*L24),0),0)</f>
        <v>0</v>
      </c>
      <c r="R23" s="90">
        <f>SUM(M23:Q23)</f>
        <v>0</v>
      </c>
    </row>
    <row r="24" spans="1:18" ht="13.15" customHeight="1">
      <c r="A24" s="91"/>
      <c r="B24" s="92"/>
      <c r="C24" s="23"/>
      <c r="D24" s="23"/>
      <c r="E24" s="93"/>
      <c r="F24" s="94"/>
      <c r="G24" s="94"/>
      <c r="H24" s="18">
        <v>0</v>
      </c>
      <c r="I24" s="18">
        <v>0</v>
      </c>
      <c r="J24" s="18">
        <v>0</v>
      </c>
      <c r="K24" s="18">
        <v>0</v>
      </c>
      <c r="L24" s="18">
        <v>0</v>
      </c>
      <c r="M24" s="95">
        <f>ROUND(IF(D23="N",(M23*'DATA SHEET'!$F$6),(M23*'DATA SHEET'!$F$8)),0)</f>
        <v>0</v>
      </c>
      <c r="N24" s="95">
        <f>ROUND(IF(D23="N",(N23*'DATA SHEET'!$F$6),(N23*'DATA SHEET'!$F$8)),0)</f>
        <v>0</v>
      </c>
      <c r="O24" s="95">
        <f>ROUND(IF(D23="N",(O23*'DATA SHEET'!$F$6),(O23*'DATA SHEET'!$F$8)),0)</f>
        <v>0</v>
      </c>
      <c r="P24" s="95">
        <f>ROUND(IF(D23="N",(P23*'DATA SHEET'!$F$6),(P23*'DATA SHEET'!$F$8)),0)</f>
        <v>0</v>
      </c>
      <c r="Q24" s="95">
        <f>ROUND(IF(D23="N",(Q23*'DATA SHEET'!$F$6),(Q23*'DATA SHEET'!$F$8)),0)</f>
        <v>0</v>
      </c>
      <c r="R24" s="96">
        <f>SUM(M24:Q24)</f>
        <v>0</v>
      </c>
    </row>
    <row r="25" spans="1:18" ht="13.15" customHeight="1">
      <c r="A25" s="14"/>
      <c r="B25" s="15"/>
      <c r="C25" s="21" t="s">
        <v>88</v>
      </c>
      <c r="D25" s="16" t="s">
        <v>89</v>
      </c>
      <c r="E25" s="5">
        <v>12</v>
      </c>
      <c r="F25" s="17"/>
      <c r="G25" s="265">
        <f>'DATA SHEET'!$F$14</f>
        <v>0</v>
      </c>
      <c r="H25" s="34">
        <f>H26*12</f>
        <v>0</v>
      </c>
      <c r="I25" s="34">
        <f>I26*12</f>
        <v>0</v>
      </c>
      <c r="J25" s="34">
        <f>J26*12</f>
        <v>0</v>
      </c>
      <c r="K25" s="34">
        <f>K26*12</f>
        <v>0</v>
      </c>
      <c r="L25" s="34">
        <f>L26*12</f>
        <v>0</v>
      </c>
      <c r="M25" s="89">
        <f>ROUND(IF($Q$4&gt;0,(F25*H26),0),0)</f>
        <v>0</v>
      </c>
      <c r="N25" s="89">
        <f>ROUND(IF($Q$4&gt;1,((F25*(1+$G25))*I26),0),0)</f>
        <v>0</v>
      </c>
      <c r="O25" s="89">
        <f>ROUND(IF($Q$4&gt;2,(((F25*(1+$G25)*(1+$G25)))*J26),0),0)</f>
        <v>0</v>
      </c>
      <c r="P25" s="89">
        <f>ROUND(IF($Q$4&gt;3,(((F25*(1+$G25)*(1+$G25)*(1+$G25)))*K26),0),0)</f>
        <v>0</v>
      </c>
      <c r="Q25" s="89">
        <f>ROUND(IF($Q$4=5,(((F25*(1+$G25)*(1+$G25)*(1+$G25)*(1+$G25)))*L26),0),0)</f>
        <v>0</v>
      </c>
      <c r="R25" s="90">
        <f t="shared" ref="R25:R34" si="3">SUM(M25:Q25)</f>
        <v>0</v>
      </c>
    </row>
    <row r="26" spans="1:18" ht="13.15" customHeight="1">
      <c r="A26" s="91"/>
      <c r="B26" s="92"/>
      <c r="C26" s="23"/>
      <c r="D26" s="23"/>
      <c r="E26" s="93"/>
      <c r="F26" s="94"/>
      <c r="G26" s="94"/>
      <c r="H26" s="18">
        <v>0</v>
      </c>
      <c r="I26" s="18">
        <v>0</v>
      </c>
      <c r="J26" s="18">
        <v>0</v>
      </c>
      <c r="K26" s="18">
        <v>0</v>
      </c>
      <c r="L26" s="18">
        <v>0</v>
      </c>
      <c r="M26" s="95">
        <f>ROUND(IF(D25="N",(M25*'DATA SHEET'!$F$6),(M25*'DATA SHEET'!$F$8)),0)</f>
        <v>0</v>
      </c>
      <c r="N26" s="95">
        <f>ROUND(IF(D25="N",(N25*'DATA SHEET'!$F$6),(N25*'DATA SHEET'!$F$8)),0)</f>
        <v>0</v>
      </c>
      <c r="O26" s="95">
        <f>ROUND(IF(D25="N",(O25*'DATA SHEET'!$F$6),(O25*'DATA SHEET'!$F$8)),0)</f>
        <v>0</v>
      </c>
      <c r="P26" s="95">
        <f>ROUND(IF(D25="N",(P25*'DATA SHEET'!$F$6),(P25*'DATA SHEET'!$F$8)),0)</f>
        <v>0</v>
      </c>
      <c r="Q26" s="95">
        <f>ROUND(IF(D25="N",(Q25*'DATA SHEET'!$F$6),(Q25*'DATA SHEET'!$F$8)),0)</f>
        <v>0</v>
      </c>
      <c r="R26" s="96">
        <f t="shared" si="3"/>
        <v>0</v>
      </c>
    </row>
    <row r="27" spans="1:18" ht="13.15" customHeight="1">
      <c r="A27" s="6"/>
      <c r="B27" s="7"/>
      <c r="C27" s="23" t="s">
        <v>88</v>
      </c>
      <c r="D27" s="118" t="s">
        <v>89</v>
      </c>
      <c r="E27" s="8">
        <v>12</v>
      </c>
      <c r="F27" s="9"/>
      <c r="G27" s="265">
        <f>'DATA SHEET'!$F$14</f>
        <v>0</v>
      </c>
      <c r="H27" s="34">
        <f>H28*12</f>
        <v>0</v>
      </c>
      <c r="I27" s="34">
        <f>I28*12</f>
        <v>0</v>
      </c>
      <c r="J27" s="34">
        <f>J28*12</f>
        <v>0</v>
      </c>
      <c r="K27" s="34">
        <f>K28*12</f>
        <v>0</v>
      </c>
      <c r="L27" s="34">
        <f>L28*12</f>
        <v>0</v>
      </c>
      <c r="M27" s="89">
        <f>ROUND(IF($Q$4&gt;0,(F27*H28),0),0)</f>
        <v>0</v>
      </c>
      <c r="N27" s="89">
        <f>ROUND(IF($Q$4&gt;1,((F27*(1+$G27))*I28),0),0)</f>
        <v>0</v>
      </c>
      <c r="O27" s="89">
        <f>ROUND(IF($Q$4&gt;2,(((F27*(1+$G27)*(1+$G27)))*J28),0),0)</f>
        <v>0</v>
      </c>
      <c r="P27" s="89">
        <f>ROUND(IF($Q$4&gt;3,(((F27*(1+$G27)*(1+$G27)*(1+$G27)))*K28),0),0)</f>
        <v>0</v>
      </c>
      <c r="Q27" s="89">
        <f>ROUND(IF($Q$4=5,(((F27*(1+$G27)*(1+$G27)*(1+$G27)*(1+$G27)))*L28),0),0)</f>
        <v>0</v>
      </c>
      <c r="R27" s="90">
        <f t="shared" si="3"/>
        <v>0</v>
      </c>
    </row>
    <row r="28" spans="1:18" ht="13.15" customHeight="1">
      <c r="A28" s="91"/>
      <c r="B28" s="92"/>
      <c r="C28" s="23"/>
      <c r="D28" s="23"/>
      <c r="E28" s="93"/>
      <c r="F28" s="94"/>
      <c r="G28" s="94"/>
      <c r="H28" s="18">
        <v>0</v>
      </c>
      <c r="I28" s="18">
        <v>0</v>
      </c>
      <c r="J28" s="18">
        <v>0</v>
      </c>
      <c r="K28" s="18">
        <v>0</v>
      </c>
      <c r="L28" s="18">
        <v>0</v>
      </c>
      <c r="M28" s="95">
        <f>ROUND(IF(D27="N",(M27*'DATA SHEET'!$F$6),(M27*'DATA SHEET'!$F$8)),0)</f>
        <v>0</v>
      </c>
      <c r="N28" s="95">
        <f>ROUND(IF(D27="N",(N27*'DATA SHEET'!$F$6),(N27*'DATA SHEET'!$F$8)),0)</f>
        <v>0</v>
      </c>
      <c r="O28" s="95">
        <f>ROUND(IF(D27="N",(O27*'DATA SHEET'!$F$6),(O27*'DATA SHEET'!$F$8)),0)</f>
        <v>0</v>
      </c>
      <c r="P28" s="95">
        <f>ROUND(IF(D27="N",(P27*'DATA SHEET'!$F$6),(P27*'DATA SHEET'!$F$8)),0)</f>
        <v>0</v>
      </c>
      <c r="Q28" s="95">
        <f>ROUND(IF(D27="N",(Q27*'DATA SHEET'!$F$6),(Q27*'DATA SHEET'!$F$8)),0)</f>
        <v>0</v>
      </c>
      <c r="R28" s="96">
        <f t="shared" si="3"/>
        <v>0</v>
      </c>
    </row>
    <row r="29" spans="1:18" ht="13.15" customHeight="1">
      <c r="A29" s="6"/>
      <c r="B29" s="7"/>
      <c r="C29" s="23" t="s">
        <v>88</v>
      </c>
      <c r="D29" s="118" t="s">
        <v>89</v>
      </c>
      <c r="E29" s="8">
        <v>12</v>
      </c>
      <c r="F29" s="9"/>
      <c r="G29" s="265">
        <f>'DATA SHEET'!$F$14</f>
        <v>0</v>
      </c>
      <c r="H29" s="35">
        <f>H30*12</f>
        <v>0</v>
      </c>
      <c r="I29" s="35">
        <f>I30*12</f>
        <v>0</v>
      </c>
      <c r="J29" s="35">
        <f>J30*12</f>
        <v>0</v>
      </c>
      <c r="K29" s="35">
        <f>K30*12</f>
        <v>0</v>
      </c>
      <c r="L29" s="35">
        <f>L30*12</f>
        <v>0</v>
      </c>
      <c r="M29" s="89">
        <f>ROUND(IF($Q$4&gt;0,(F29*H30),0),0)</f>
        <v>0</v>
      </c>
      <c r="N29" s="89">
        <f>ROUND(IF($Q$4&gt;1,((F29*(1+$G29))*I30),0),0)</f>
        <v>0</v>
      </c>
      <c r="O29" s="89">
        <f>ROUND(IF($Q$4&gt;2,(((F29*(1+$G29)*(1+$G29)))*J30),0),0)</f>
        <v>0</v>
      </c>
      <c r="P29" s="89">
        <f>ROUND(IF($Q$4&gt;3,(((F29*(1+$G29)*(1+$G29)*(1+$G29)))*K30),0),0)</f>
        <v>0</v>
      </c>
      <c r="Q29" s="89">
        <f>ROUND(IF($Q$4=5,(((F29*(1+$G29)*(1+$G29)*(1+$G29)*(1+$G29)))*L30),0),0)</f>
        <v>0</v>
      </c>
      <c r="R29" s="90">
        <f t="shared" si="3"/>
        <v>0</v>
      </c>
    </row>
    <row r="30" spans="1:18" ht="13.15" customHeight="1">
      <c r="A30" s="91"/>
      <c r="B30" s="92"/>
      <c r="C30" s="23"/>
      <c r="D30" s="23"/>
      <c r="E30" s="93"/>
      <c r="F30" s="94"/>
      <c r="G30" s="94"/>
      <c r="H30" s="18">
        <v>0</v>
      </c>
      <c r="I30" s="18">
        <v>0</v>
      </c>
      <c r="J30" s="18">
        <v>0</v>
      </c>
      <c r="K30" s="18">
        <v>0</v>
      </c>
      <c r="L30" s="18">
        <v>0</v>
      </c>
      <c r="M30" s="95">
        <f>ROUND(IF(D29="N",(M29*'DATA SHEET'!$F$6),(M29*'DATA SHEET'!$F$8)),0)</f>
        <v>0</v>
      </c>
      <c r="N30" s="95">
        <f>ROUND(IF(D29="N",(N29*'DATA SHEET'!$F$6),(N29*'DATA SHEET'!$F$8)),0)</f>
        <v>0</v>
      </c>
      <c r="O30" s="95">
        <f>ROUND(IF(D29="N",(O29*'DATA SHEET'!$F$6),(O29*'DATA SHEET'!$F$8)),0)</f>
        <v>0</v>
      </c>
      <c r="P30" s="95">
        <f>ROUND(IF(D29="N",(P29*'DATA SHEET'!$F$6),(P29*'DATA SHEET'!$F$8)),0)</f>
        <v>0</v>
      </c>
      <c r="Q30" s="95">
        <f>ROUND(IF(D29="N",(Q29*'DATA SHEET'!$F$6),(Q29*'DATA SHEET'!$F$8)),0)</f>
        <v>0</v>
      </c>
      <c r="R30" s="96">
        <f t="shared" si="3"/>
        <v>0</v>
      </c>
    </row>
    <row r="31" spans="1:18" ht="13.15" customHeight="1">
      <c r="A31" s="6"/>
      <c r="B31" s="7"/>
      <c r="C31" s="23" t="s">
        <v>88</v>
      </c>
      <c r="D31" s="118" t="s">
        <v>89</v>
      </c>
      <c r="E31" s="8">
        <v>12</v>
      </c>
      <c r="F31" s="9"/>
      <c r="G31" s="265">
        <f>'DATA SHEET'!$F$14</f>
        <v>0</v>
      </c>
      <c r="H31" s="35">
        <f>H32*12</f>
        <v>0</v>
      </c>
      <c r="I31" s="35">
        <f>I32*12</f>
        <v>0</v>
      </c>
      <c r="J31" s="35">
        <f>J32*12</f>
        <v>0</v>
      </c>
      <c r="K31" s="35">
        <f>K32*12</f>
        <v>0</v>
      </c>
      <c r="L31" s="35">
        <f>L32*12</f>
        <v>0</v>
      </c>
      <c r="M31" s="89">
        <f>ROUND(IF($Q$4&gt;0,(F31*H32),0),0)</f>
        <v>0</v>
      </c>
      <c r="N31" s="89">
        <f>ROUND(IF($Q$4&gt;1,((F31*(1+$G31))*I32),0),0)</f>
        <v>0</v>
      </c>
      <c r="O31" s="89">
        <f>ROUND(IF($Q$4&gt;2,(((F31*(1+$G31)*(1+$G31)))*J32),0),0)</f>
        <v>0</v>
      </c>
      <c r="P31" s="89">
        <f>ROUND(IF($Q$4&gt;3,(((F31*(1+$G31)*(1+$G31)*(1+$G31)))*K32),0),0)</f>
        <v>0</v>
      </c>
      <c r="Q31" s="89">
        <f>ROUND(IF($Q$4=5,(((F31*(1+$G31)*(1+$G31)*(1+$G31)*(1+$G31)))*L32),0),0)</f>
        <v>0</v>
      </c>
      <c r="R31" s="90">
        <f t="shared" si="3"/>
        <v>0</v>
      </c>
    </row>
    <row r="32" spans="1:18" ht="13.15" customHeight="1">
      <c r="A32" s="91"/>
      <c r="B32" s="92"/>
      <c r="C32" s="23"/>
      <c r="D32" s="23"/>
      <c r="E32" s="93"/>
      <c r="F32" s="94"/>
      <c r="G32" s="94"/>
      <c r="H32" s="18">
        <v>0</v>
      </c>
      <c r="I32" s="18">
        <v>0</v>
      </c>
      <c r="J32" s="18">
        <v>0</v>
      </c>
      <c r="K32" s="18">
        <v>0</v>
      </c>
      <c r="L32" s="18">
        <v>0</v>
      </c>
      <c r="M32" s="95">
        <f>ROUND(IF(D31="N",(M31*'DATA SHEET'!$F$6),(M31*'DATA SHEET'!$F$8)),0)</f>
        <v>0</v>
      </c>
      <c r="N32" s="95">
        <f>ROUND(IF(D31="N",(N31*'DATA SHEET'!$F$6),(N31*'DATA SHEET'!$F$8)),0)</f>
        <v>0</v>
      </c>
      <c r="O32" s="95">
        <f>ROUND(IF(D31="N",(O31*'DATA SHEET'!$F$6),(O31*'DATA SHEET'!$F$8)),0)</f>
        <v>0</v>
      </c>
      <c r="P32" s="95">
        <f>ROUND(IF(D31="N",(P31*'DATA SHEET'!$F$6),(P31*'DATA SHEET'!$F$8)),0)</f>
        <v>0</v>
      </c>
      <c r="Q32" s="95">
        <f>ROUND(IF(D31="N",(Q31*'DATA SHEET'!$F$6),(Q31*'DATA SHEET'!$F$8)),0)</f>
        <v>0</v>
      </c>
      <c r="R32" s="96">
        <f t="shared" si="3"/>
        <v>0</v>
      </c>
    </row>
    <row r="33" spans="1:18" ht="13.15" customHeight="1">
      <c r="A33" s="6"/>
      <c r="B33" s="7"/>
      <c r="C33" s="23" t="s">
        <v>88</v>
      </c>
      <c r="D33" s="118" t="s">
        <v>89</v>
      </c>
      <c r="E33" s="8"/>
      <c r="F33" s="9">
        <v>0</v>
      </c>
      <c r="G33" s="265">
        <f>'DATA SHEET'!$F$14</f>
        <v>0</v>
      </c>
      <c r="H33" s="35">
        <f>H34*12</f>
        <v>0</v>
      </c>
      <c r="I33" s="35">
        <f>I34*12</f>
        <v>0</v>
      </c>
      <c r="J33" s="35">
        <f>J34*12</f>
        <v>0</v>
      </c>
      <c r="K33" s="35">
        <f>K34*12</f>
        <v>0</v>
      </c>
      <c r="L33" s="35">
        <f>L34*12</f>
        <v>0</v>
      </c>
      <c r="M33" s="135">
        <f>ROUND(IF($Q$4&gt;0,(F33*H34),0),0)</f>
        <v>0</v>
      </c>
      <c r="N33" s="135">
        <f>ROUND(IF($Q$4&gt;1,((F33*(1+$G33))*I34),0),0)</f>
        <v>0</v>
      </c>
      <c r="O33" s="135">
        <f>ROUND(IF($Q$4&gt;2,(((F33*(1+$G33)*(1+$G33)))*J34),0),0)</f>
        <v>0</v>
      </c>
      <c r="P33" s="135">
        <f>ROUND(IF($Q$4&gt;3,(((F33*(1+$G33)*(1+$G33)*(1+$G33)))*K34),0),0)</f>
        <v>0</v>
      </c>
      <c r="Q33" s="135">
        <f>ROUND(IF($Q$4=5,(((F33*(1+$G33)*(1+$G33)*(1+$G33)*(1+$G33)))*L34),0),0)</f>
        <v>0</v>
      </c>
      <c r="R33" s="136">
        <f t="shared" si="3"/>
        <v>0</v>
      </c>
    </row>
    <row r="34" spans="1:18" ht="13.15" customHeight="1">
      <c r="A34" s="91"/>
      <c r="B34" s="92"/>
      <c r="C34" s="23"/>
      <c r="D34" s="23"/>
      <c r="E34" s="93"/>
      <c r="F34" s="94"/>
      <c r="G34" s="94"/>
      <c r="H34" s="18">
        <v>0</v>
      </c>
      <c r="I34" s="18">
        <v>0</v>
      </c>
      <c r="J34" s="18">
        <v>0</v>
      </c>
      <c r="K34" s="18">
        <v>0</v>
      </c>
      <c r="L34" s="18">
        <v>0</v>
      </c>
      <c r="M34" s="137">
        <f>ROUND(IF(D33="N",(M33*'DATA SHEET'!$F$6),(M33*'DATA SHEET'!$F$8)),0)</f>
        <v>0</v>
      </c>
      <c r="N34" s="137">
        <f>ROUND(IF(D33="N",(N33*'DATA SHEET'!$F$6),(N33*'DATA SHEET'!$F$8)),0)</f>
        <v>0</v>
      </c>
      <c r="O34" s="137">
        <f>ROUND(IF(D33="N",(O33*'DATA SHEET'!$F$6),(O33*'DATA SHEET'!$F$8)),0)</f>
        <v>0</v>
      </c>
      <c r="P34" s="137">
        <f>ROUND(IF(D33="N",(P33*'DATA SHEET'!$F$6),(P33*'DATA SHEET'!$F$8)),0)</f>
        <v>0</v>
      </c>
      <c r="Q34" s="137">
        <f>ROUND(IF(D33="N",(Q33*'DATA SHEET'!$F$6),(Q33*'DATA SHEET'!$F$8)),0)</f>
        <v>0</v>
      </c>
      <c r="R34" s="138">
        <f t="shared" si="3"/>
        <v>0</v>
      </c>
    </row>
    <row r="35" spans="1:18" s="4" customFormat="1" ht="13.15" customHeight="1">
      <c r="A35" s="432" t="s">
        <v>149</v>
      </c>
      <c r="B35" s="433"/>
      <c r="C35" s="433"/>
      <c r="D35" s="433"/>
      <c r="E35" s="433"/>
      <c r="F35" s="433"/>
      <c r="G35" s="261"/>
      <c r="H35" s="32">
        <f t="shared" ref="H35:L36" si="4">+H25+H27+H29+H31+H33</f>
        <v>0</v>
      </c>
      <c r="I35" s="32">
        <f t="shared" si="4"/>
        <v>0</v>
      </c>
      <c r="J35" s="32">
        <f t="shared" si="4"/>
        <v>0</v>
      </c>
      <c r="K35" s="32">
        <f t="shared" si="4"/>
        <v>0</v>
      </c>
      <c r="L35" s="32">
        <f t="shared" si="4"/>
        <v>0</v>
      </c>
      <c r="M35" s="130">
        <f t="shared" ref="M35:R36" si="5">M21+M25+M27+M29+M31+M33+M23</f>
        <v>0</v>
      </c>
      <c r="N35" s="130">
        <f t="shared" si="5"/>
        <v>0</v>
      </c>
      <c r="O35" s="130">
        <f t="shared" si="5"/>
        <v>0</v>
      </c>
      <c r="P35" s="130">
        <f t="shared" si="5"/>
        <v>0</v>
      </c>
      <c r="Q35" s="130">
        <f t="shared" si="5"/>
        <v>0</v>
      </c>
      <c r="R35" s="130">
        <f t="shared" si="5"/>
        <v>0</v>
      </c>
    </row>
    <row r="36" spans="1:18" s="4" customFormat="1" ht="13.15" customHeight="1">
      <c r="A36" s="428" t="s">
        <v>150</v>
      </c>
      <c r="B36" s="429"/>
      <c r="C36" s="429"/>
      <c r="D36" s="429"/>
      <c r="E36" s="429"/>
      <c r="F36" s="429"/>
      <c r="G36" s="260"/>
      <c r="H36" s="132">
        <f t="shared" si="4"/>
        <v>0</v>
      </c>
      <c r="I36" s="132">
        <f t="shared" si="4"/>
        <v>0</v>
      </c>
      <c r="J36" s="132">
        <f t="shared" si="4"/>
        <v>0</v>
      </c>
      <c r="K36" s="132">
        <f t="shared" si="4"/>
        <v>0</v>
      </c>
      <c r="L36" s="132">
        <f t="shared" si="4"/>
        <v>0</v>
      </c>
      <c r="M36" s="133">
        <f t="shared" si="5"/>
        <v>0</v>
      </c>
      <c r="N36" s="133">
        <f t="shared" si="5"/>
        <v>0</v>
      </c>
      <c r="O36" s="133">
        <f t="shared" si="5"/>
        <v>0</v>
      </c>
      <c r="P36" s="133">
        <f t="shared" si="5"/>
        <v>0</v>
      </c>
      <c r="Q36" s="133">
        <f t="shared" si="5"/>
        <v>0</v>
      </c>
      <c r="R36" s="133">
        <f t="shared" si="5"/>
        <v>0</v>
      </c>
    </row>
    <row r="37" spans="1:18" ht="53.25" customHeight="1">
      <c r="A37" s="231" t="s">
        <v>151</v>
      </c>
      <c r="B37" s="232"/>
      <c r="C37" s="230" t="s">
        <v>152</v>
      </c>
      <c r="D37" s="230" t="s">
        <v>101</v>
      </c>
      <c r="E37" s="232"/>
      <c r="F37" s="412" t="s">
        <v>153</v>
      </c>
      <c r="G37" s="413"/>
      <c r="H37" s="413"/>
      <c r="I37" s="413"/>
      <c r="J37" s="413"/>
      <c r="K37" s="413"/>
      <c r="L37" s="413"/>
      <c r="M37" s="413"/>
      <c r="N37" s="232"/>
      <c r="O37" s="232"/>
      <c r="P37" s="232"/>
      <c r="Q37" s="232"/>
      <c r="R37" s="233"/>
    </row>
    <row r="38" spans="1:18" ht="13.15" customHeight="1">
      <c r="A38" s="6"/>
      <c r="B38" s="7"/>
      <c r="C38" s="16" t="s">
        <v>154</v>
      </c>
      <c r="D38" s="16"/>
      <c r="E38" s="8"/>
      <c r="F38" s="9"/>
      <c r="G38" s="265">
        <f>'DATA SHEET'!$F$14</f>
        <v>0</v>
      </c>
      <c r="H38" s="33">
        <f>H39*12</f>
        <v>0</v>
      </c>
      <c r="I38" s="33">
        <f>I39*12</f>
        <v>0</v>
      </c>
      <c r="J38" s="33">
        <f>J39*12</f>
        <v>0</v>
      </c>
      <c r="K38" s="33">
        <f>K39*12</f>
        <v>0</v>
      </c>
      <c r="L38" s="33">
        <f>L39*12</f>
        <v>0</v>
      </c>
      <c r="M38" s="139">
        <f>ROUND(IF($Q$4&gt;0,(F38*H39),0),0)</f>
        <v>0</v>
      </c>
      <c r="N38" s="139">
        <f>ROUND(IF($Q$4&gt;1,((F38*(1+$G38))*I39),0),0)</f>
        <v>0</v>
      </c>
      <c r="O38" s="139">
        <f>ROUND(IF($Q$4&gt;2,(((F38*(1+$G38)*(1+$G38)))*J39),0),0)</f>
        <v>0</v>
      </c>
      <c r="P38" s="139">
        <f>ROUND(IF($Q$4&gt;3,(((F38*(1+$G38)*(1+$G38)*(1+$G38)))*K39),0),0)</f>
        <v>0</v>
      </c>
      <c r="Q38" s="139">
        <f>ROUND(IF($Q$4=5,(((F38*(1+$G38)*(1+$G38)*(1+$G38)*(1+$G38)))*L39),0),0)</f>
        <v>0</v>
      </c>
      <c r="R38" s="140">
        <f>SUM(M38:Q38)</f>
        <v>0</v>
      </c>
    </row>
    <row r="39" spans="1:18" ht="13.15" customHeight="1">
      <c r="A39" s="98"/>
      <c r="B39" s="99"/>
      <c r="C39" s="25"/>
      <c r="D39" s="25"/>
      <c r="E39" s="100"/>
      <c r="F39" s="101"/>
      <c r="G39" s="101"/>
      <c r="H39" s="18"/>
      <c r="I39" s="18"/>
      <c r="J39" s="18"/>
      <c r="K39" s="18"/>
      <c r="L39" s="18"/>
      <c r="M39" s="141">
        <f>ROUND(IF(C38="REE",(M38*'DATA SHEET'!$F$10)),0)</f>
        <v>0</v>
      </c>
      <c r="N39" s="141">
        <f>ROUND(IF(C38="REE",(N38*'DATA SHEET'!$F$10)),0)</f>
        <v>0</v>
      </c>
      <c r="O39" s="141">
        <f>ROUND(IF(C38="REE",(O38*'DATA SHEET'!$F$10)),0)</f>
        <v>0</v>
      </c>
      <c r="P39" s="141">
        <f>ROUND(IF($C$38="REE",(P38*'DATA SHEET'!$F$10)),0)</f>
        <v>0</v>
      </c>
      <c r="Q39" s="141">
        <f>ROUND(IF($C$38="REE",(Q38*'DATA SHEET'!$F$10)),0)</f>
        <v>0</v>
      </c>
      <c r="R39" s="108">
        <f t="shared" ref="R39:R45" si="6">SUM(M39:Q39)</f>
        <v>0</v>
      </c>
    </row>
    <row r="40" spans="1:18" ht="13.15" customHeight="1">
      <c r="A40" s="6"/>
      <c r="B40" s="7"/>
      <c r="C40" s="118" t="s">
        <v>154</v>
      </c>
      <c r="D40" s="118"/>
      <c r="E40" s="8"/>
      <c r="F40" s="9"/>
      <c r="G40" s="265">
        <f>'DATA SHEET'!$F$14</f>
        <v>0</v>
      </c>
      <c r="H40" s="33">
        <f>H41*12</f>
        <v>0</v>
      </c>
      <c r="I40" s="33">
        <f>I41*12</f>
        <v>0</v>
      </c>
      <c r="J40" s="33">
        <f>J41*12</f>
        <v>0</v>
      </c>
      <c r="K40" s="33">
        <f>K41*12</f>
        <v>0</v>
      </c>
      <c r="L40" s="33">
        <f>L41*12</f>
        <v>0</v>
      </c>
      <c r="M40" s="139">
        <f>ROUND(IF($Q$4&gt;0,(F40*H41),0),0)</f>
        <v>0</v>
      </c>
      <c r="N40" s="139">
        <f>ROUND(IF($Q$4&gt;1,((F40*(1+$G40))*I41),0),0)</f>
        <v>0</v>
      </c>
      <c r="O40" s="139">
        <f>ROUND(IF($Q$4&gt;2,(((F40*(1+$G40)*(1+$G40)))*J41),0),0)</f>
        <v>0</v>
      </c>
      <c r="P40" s="139">
        <f>ROUND(IF($Q$4&gt;3,(((F40*(1+$G40)*(1+$G40)*(1+$G40)))*K41),0),0)</f>
        <v>0</v>
      </c>
      <c r="Q40" s="139">
        <f>ROUND(IF($Q$4=5,(((F40*(1+$G40)*(1+$G40)*(1+$G40)*(1+$G40)))*L41),0),0)</f>
        <v>0</v>
      </c>
      <c r="R40" s="140">
        <f t="shared" si="6"/>
        <v>0</v>
      </c>
    </row>
    <row r="41" spans="1:18" ht="13.15" customHeight="1">
      <c r="A41" s="98"/>
      <c r="B41" s="99"/>
      <c r="C41" s="25"/>
      <c r="D41" s="25"/>
      <c r="E41" s="100"/>
      <c r="F41" s="101"/>
      <c r="G41" s="101"/>
      <c r="H41" s="18"/>
      <c r="I41" s="18"/>
      <c r="J41" s="18"/>
      <c r="K41" s="18"/>
      <c r="L41" s="18"/>
      <c r="M41" s="141">
        <f>ROUND(IF($C$40="REE",(M40*'DATA SHEET'!$F$10)),0)</f>
        <v>0</v>
      </c>
      <c r="N41" s="141">
        <f>ROUND(IF($C$40="REE",(N40*'DATA SHEET'!$F$10)),0)</f>
        <v>0</v>
      </c>
      <c r="O41" s="141">
        <f>ROUND(IF($C$40="REE",(O40*'DATA SHEET'!$F$10)),0)</f>
        <v>0</v>
      </c>
      <c r="P41" s="141">
        <f>ROUND(IF($C$40="REE",(P40*'DATA SHEET'!$F$10)),0)</f>
        <v>0</v>
      </c>
      <c r="Q41" s="141">
        <f>ROUND(IF($C$40="REE",(Q40*'DATA SHEET'!$F$10)),0)</f>
        <v>0</v>
      </c>
      <c r="R41" s="108">
        <f t="shared" si="6"/>
        <v>0</v>
      </c>
    </row>
    <row r="42" spans="1:18" ht="13.15" customHeight="1">
      <c r="A42" s="6"/>
      <c r="B42" s="7"/>
      <c r="C42" s="118" t="s">
        <v>154</v>
      </c>
      <c r="D42" s="118"/>
      <c r="E42" s="8"/>
      <c r="F42" s="9"/>
      <c r="G42" s="265">
        <f>'DATA SHEET'!$F$14</f>
        <v>0</v>
      </c>
      <c r="H42" s="33">
        <f>H43*12</f>
        <v>0</v>
      </c>
      <c r="I42" s="33">
        <f>I43*12</f>
        <v>0</v>
      </c>
      <c r="J42" s="33">
        <f>J43*12</f>
        <v>0</v>
      </c>
      <c r="K42" s="33">
        <f>K43*12</f>
        <v>0</v>
      </c>
      <c r="L42" s="33">
        <f>L43*12</f>
        <v>0</v>
      </c>
      <c r="M42" s="139">
        <f>ROUND(IF($Q$4&gt;0,(F42*H43),0),0)</f>
        <v>0</v>
      </c>
      <c r="N42" s="139">
        <f>ROUND(IF($Q$4&gt;1,((F42*(1+$G42))*I43),0),0)</f>
        <v>0</v>
      </c>
      <c r="O42" s="139">
        <f>ROUND(IF($Q$4&gt;2,(((F42*(1+$G42)*(1+$G42)))*J43),0),0)</f>
        <v>0</v>
      </c>
      <c r="P42" s="139">
        <f>ROUND(IF($Q$4&gt;3,(((F42*(1+$G42)*(1+$G42)*(1+$G42)))*K43),0),0)</f>
        <v>0</v>
      </c>
      <c r="Q42" s="139">
        <f>ROUND(IF($Q$4=5,(((F42*(1+$G42)*(1+$G42)*(1+$G42)*(1+$G42)))*L43),0),0)</f>
        <v>0</v>
      </c>
      <c r="R42" s="140">
        <f t="shared" si="6"/>
        <v>0</v>
      </c>
    </row>
    <row r="43" spans="1:18" ht="13.15" customHeight="1">
      <c r="A43" s="98"/>
      <c r="B43" s="99"/>
      <c r="C43" s="25"/>
      <c r="D43" s="25"/>
      <c r="E43" s="100"/>
      <c r="F43" s="101"/>
      <c r="G43" s="101"/>
      <c r="H43" s="18"/>
      <c r="I43" s="18"/>
      <c r="J43" s="18"/>
      <c r="K43" s="18"/>
      <c r="L43" s="18"/>
      <c r="M43" s="141">
        <f>ROUND(IF($C$42="REE",(M42*'DATA SHEET'!$F$10)),0)</f>
        <v>0</v>
      </c>
      <c r="N43" s="141">
        <f>ROUND(IF($C$42="REE",(N42*'DATA SHEET'!$F$10)),0)</f>
        <v>0</v>
      </c>
      <c r="O43" s="141">
        <f>ROUND(IF($C$42="REE",(O42*'DATA SHEET'!$F$10)),0)</f>
        <v>0</v>
      </c>
      <c r="P43" s="141">
        <f>ROUND(IF($C$42="REE",(P42*'DATA SHEET'!$F$10)),0)</f>
        <v>0</v>
      </c>
      <c r="Q43" s="141">
        <f>ROUND(IF($C$42="REE",(Q42*'DATA SHEET'!$F$10)),0)</f>
        <v>0</v>
      </c>
      <c r="R43" s="108">
        <f t="shared" si="6"/>
        <v>0</v>
      </c>
    </row>
    <row r="44" spans="1:18" ht="13.15" customHeight="1">
      <c r="A44" s="6"/>
      <c r="B44" s="99" t="s">
        <v>103</v>
      </c>
      <c r="C44" s="25"/>
      <c r="D44" s="25"/>
      <c r="E44" s="100"/>
      <c r="F44" s="102">
        <f>'DATA SHEET'!L33</f>
        <v>40200</v>
      </c>
      <c r="G44" s="267">
        <v>0</v>
      </c>
      <c r="H44" s="33">
        <f>H45*12</f>
        <v>0</v>
      </c>
      <c r="I44" s="33">
        <f>I45*12</f>
        <v>0</v>
      </c>
      <c r="J44" s="33">
        <f>J45*12</f>
        <v>0</v>
      </c>
      <c r="K44" s="33">
        <f>K45*12</f>
        <v>0</v>
      </c>
      <c r="L44" s="33">
        <f>L45*12</f>
        <v>0</v>
      </c>
      <c r="M44" s="142">
        <f>ROUND(IF($Q$4&gt;0,(F44*H45),0),0)</f>
        <v>0</v>
      </c>
      <c r="N44" s="142">
        <f>ROUND(IF($Q$4&gt;1,((F44*(1+$G44))*I45),0),0)</f>
        <v>0</v>
      </c>
      <c r="O44" s="142">
        <f>ROUND(IF($Q$4&gt;2,(((F44*(1+$G44)*(1+$G44)))*J45),0),0)</f>
        <v>0</v>
      </c>
      <c r="P44" s="142">
        <f>ROUND(IF($Q$4&gt;3,(((F44*(1+$G44)*(1+$G44)*(1+$G44)))*K45),0),0)</f>
        <v>0</v>
      </c>
      <c r="Q44" s="142">
        <f>ROUND(IF($Q$4=5,(((F44*(1+$G44)*(1+$G44)*(1+$G44)*(1+$G44)))*L45),0),0)</f>
        <v>0</v>
      </c>
      <c r="R44" s="143">
        <f t="shared" si="6"/>
        <v>0</v>
      </c>
    </row>
    <row r="45" spans="1:18" ht="13.15" customHeight="1">
      <c r="A45" s="104"/>
      <c r="B45" s="105"/>
      <c r="C45" s="27"/>
      <c r="D45" s="27"/>
      <c r="E45" s="106"/>
      <c r="F45" s="107"/>
      <c r="G45" s="107"/>
      <c r="H45" s="31">
        <v>0</v>
      </c>
      <c r="I45" s="31">
        <v>0</v>
      </c>
      <c r="J45" s="31">
        <v>0</v>
      </c>
      <c r="K45" s="31">
        <v>0</v>
      </c>
      <c r="L45" s="31">
        <v>0</v>
      </c>
      <c r="M45" s="175">
        <f>ROUND(IF(M44&gt;0,H45*'DATA SHEET'!$L$34,0),0)</f>
        <v>0</v>
      </c>
      <c r="N45" s="174">
        <f>ROUND(IF($Q$4&gt;1,(('DATA SHEET'!$L$34*(1+$G44))*I45),0),0)</f>
        <v>0</v>
      </c>
      <c r="O45" s="174">
        <f>ROUND(IF($Q$4&gt;1,(('DATA SHEET'!$L$34*(1+$G44)*(1+$G44))*J45),0),0)</f>
        <v>0</v>
      </c>
      <c r="P45" s="174">
        <f>ROUND(IF($Q$4&gt;1,(('DATA SHEET'!$L$34*(1+$G44)*(1+$G44)*(1+$G44))*K45),0),0)</f>
        <v>0</v>
      </c>
      <c r="Q45" s="174">
        <f>ROUND(IF($Q$4&gt;1,(('DATA SHEET'!$L$34*(1+$G44)*(1+$G44)*(1+$G44)*(1+$G44))*L45),0),0)</f>
        <v>0</v>
      </c>
      <c r="R45" s="108">
        <f t="shared" si="6"/>
        <v>0</v>
      </c>
    </row>
    <row r="46" spans="1:18" s="4" customFormat="1" ht="13.15" customHeight="1">
      <c r="A46" s="432" t="s">
        <v>155</v>
      </c>
      <c r="B46" s="433"/>
      <c r="C46" s="433"/>
      <c r="D46" s="433"/>
      <c r="E46" s="433"/>
      <c r="F46" s="433"/>
      <c r="G46" s="261"/>
      <c r="H46" s="32">
        <f>+H36+H38+H40+H42+H44</f>
        <v>0</v>
      </c>
      <c r="I46" s="32">
        <f t="shared" ref="I46:R46" si="7">+I36+I38+I40+I42+I44</f>
        <v>0</v>
      </c>
      <c r="J46" s="32">
        <f t="shared" si="7"/>
        <v>0</v>
      </c>
      <c r="K46" s="32">
        <f t="shared" si="7"/>
        <v>0</v>
      </c>
      <c r="L46" s="32">
        <f t="shared" si="7"/>
        <v>0</v>
      </c>
      <c r="M46" s="130">
        <f t="shared" ref="M46:Q47" si="8">+M38+M40+M42+M44</f>
        <v>0</v>
      </c>
      <c r="N46" s="130">
        <f t="shared" si="8"/>
        <v>0</v>
      </c>
      <c r="O46" s="130">
        <f t="shared" si="8"/>
        <v>0</v>
      </c>
      <c r="P46" s="130">
        <f t="shared" si="8"/>
        <v>0</v>
      </c>
      <c r="Q46" s="130">
        <f t="shared" si="8"/>
        <v>0</v>
      </c>
      <c r="R46" s="131">
        <f t="shared" si="7"/>
        <v>0</v>
      </c>
    </row>
    <row r="47" spans="1:18" s="4" customFormat="1" ht="13.15" customHeight="1">
      <c r="A47" s="428" t="s">
        <v>156</v>
      </c>
      <c r="B47" s="429"/>
      <c r="C47" s="429"/>
      <c r="D47" s="429"/>
      <c r="E47" s="429"/>
      <c r="F47" s="429"/>
      <c r="G47" s="260"/>
      <c r="H47" s="132">
        <f>+H37+H39+H41+H43+H45</f>
        <v>0</v>
      </c>
      <c r="I47" s="132">
        <f t="shared" ref="I47:R47" si="9">+I37+I39+I41+I43+I45</f>
        <v>0</v>
      </c>
      <c r="J47" s="132">
        <f t="shared" si="9"/>
        <v>0</v>
      </c>
      <c r="K47" s="132">
        <f t="shared" si="9"/>
        <v>0</v>
      </c>
      <c r="L47" s="132">
        <f t="shared" si="9"/>
        <v>0</v>
      </c>
      <c r="M47" s="133">
        <f t="shared" si="8"/>
        <v>0</v>
      </c>
      <c r="N47" s="133">
        <f t="shared" si="8"/>
        <v>0</v>
      </c>
      <c r="O47" s="133">
        <f t="shared" si="8"/>
        <v>0</v>
      </c>
      <c r="P47" s="133">
        <f t="shared" si="8"/>
        <v>0</v>
      </c>
      <c r="Q47" s="133">
        <f t="shared" si="8"/>
        <v>0</v>
      </c>
      <c r="R47" s="134">
        <f t="shared" si="9"/>
        <v>0</v>
      </c>
    </row>
    <row r="48" spans="1:18" ht="13.15" customHeight="1"/>
    <row r="49" ht="13.15" customHeight="1"/>
    <row r="50" ht="13.15" customHeight="1"/>
  </sheetData>
  <sheetProtection algorithmName="SHA-512" hashValue="Cy0+hBuW2ANrn0ypZPMAoU0d6LoNLI1dOKDFE5wcFPhKuU4/Al5O5RdOcBzlNxUhKw6u0jVVrOyR+g1gUpJXYw==" saltValue="4QIOzoVgcvt0Ye2kVXr/uQ==" spinCount="100000" sheet="1" objects="1" scenarios="1" selectLockedCells="1"/>
  <mergeCells count="36">
    <mergeCell ref="Q5:Q7"/>
    <mergeCell ref="P5:P7"/>
    <mergeCell ref="F37:M37"/>
    <mergeCell ref="A19:F19"/>
    <mergeCell ref="A20:R20"/>
    <mergeCell ref="A35:F35"/>
    <mergeCell ref="I5:I7"/>
    <mergeCell ref="J5:J7"/>
    <mergeCell ref="K5:K7"/>
    <mergeCell ref="A18:F18"/>
    <mergeCell ref="O4:P4"/>
    <mergeCell ref="B5:B7"/>
    <mergeCell ref="C5:C7"/>
    <mergeCell ref="D5:D7"/>
    <mergeCell ref="H5:H7"/>
    <mergeCell ref="K4:M4"/>
    <mergeCell ref="M5:M7"/>
    <mergeCell ref="N5:N7"/>
    <mergeCell ref="O5:O7"/>
    <mergeCell ref="L5:L7"/>
    <mergeCell ref="A47:F47"/>
    <mergeCell ref="H1:J1"/>
    <mergeCell ref="B4:E4"/>
    <mergeCell ref="F4:H4"/>
    <mergeCell ref="A36:F36"/>
    <mergeCell ref="A46:F46"/>
    <mergeCell ref="R2:R3"/>
    <mergeCell ref="I3:J3"/>
    <mergeCell ref="P1:Q1"/>
    <mergeCell ref="B3:H3"/>
    <mergeCell ref="B2:H2"/>
    <mergeCell ref="I2:K2"/>
    <mergeCell ref="L2:Q2"/>
    <mergeCell ref="L3:M3"/>
    <mergeCell ref="N3:O3"/>
    <mergeCell ref="P3:Q3"/>
  </mergeCells>
  <phoneticPr fontId="9" type="noConversion"/>
  <printOptions horizontalCentered="1" verticalCentered="1"/>
  <pageMargins left="0.25" right="0.25" top="1" bottom="1" header="0.5" footer="0.5"/>
  <pageSetup scale="73"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9"/>
    <pageSetUpPr fitToPage="1"/>
  </sheetPr>
  <dimension ref="A1:S31"/>
  <sheetViews>
    <sheetView workbookViewId="0">
      <selection activeCell="A14" sqref="A14:I15"/>
    </sheetView>
  </sheetViews>
  <sheetFormatPr defaultColWidth="11.42578125" defaultRowHeight="12.75"/>
  <cols>
    <col min="1" max="1" width="17.7109375" style="2" customWidth="1"/>
    <col min="2" max="2" width="10" style="2" bestFit="1" customWidth="1"/>
    <col min="3" max="3" width="4.7109375" style="2" customWidth="1"/>
    <col min="4" max="4" width="6.7109375" style="2" customWidth="1"/>
    <col min="5" max="5" width="5.7109375" style="2" customWidth="1"/>
    <col min="6" max="6" width="7.7109375" style="2" customWidth="1"/>
    <col min="7" max="9" width="8.28515625" style="2" customWidth="1"/>
    <col min="10" max="10" width="10.42578125" style="2" customWidth="1"/>
    <col min="11" max="11" width="8.28515625" style="2" customWidth="1"/>
    <col min="12" max="12" width="10.42578125" style="2" customWidth="1"/>
    <col min="13" max="16" width="9.7109375" style="2" customWidth="1"/>
    <col min="17" max="17" width="10.7109375" style="2" customWidth="1"/>
    <col min="18" max="18" width="11.42578125" style="2"/>
    <col min="19" max="19" width="0" style="2" hidden="1" customWidth="1"/>
    <col min="20" max="16384" width="11.42578125" style="2"/>
  </cols>
  <sheetData>
    <row r="1" spans="1:17" s="1" customFormat="1" ht="18" customHeight="1">
      <c r="A1" s="62" t="s">
        <v>56</v>
      </c>
      <c r="B1" s="63"/>
      <c r="C1" s="64"/>
      <c r="D1" s="308"/>
      <c r="E1" s="64"/>
      <c r="F1" s="65"/>
      <c r="G1" s="365"/>
      <c r="H1" s="366"/>
      <c r="I1" s="366"/>
      <c r="J1" s="146">
        <f>+'DATA SHEET'!R4</f>
        <v>0</v>
      </c>
      <c r="K1" s="144" t="s">
        <v>58</v>
      </c>
      <c r="L1" s="147">
        <f>+'DATA SHEET'!T4</f>
        <v>0</v>
      </c>
      <c r="M1" s="64"/>
      <c r="N1" s="64"/>
      <c r="O1" s="364" t="s">
        <v>59</v>
      </c>
      <c r="P1" s="364"/>
      <c r="Q1" s="66">
        <f ca="1">NOW()</f>
        <v>44384.617214814818</v>
      </c>
    </row>
    <row r="2" spans="1:17" s="4" customFormat="1" ht="13.15" customHeight="1">
      <c r="A2" s="67" t="s">
        <v>60</v>
      </c>
      <c r="B2" s="427">
        <f>+'Budget Sheet'!B2:H2</f>
        <v>0</v>
      </c>
      <c r="C2" s="427"/>
      <c r="D2" s="427"/>
      <c r="E2" s="427"/>
      <c r="F2" s="427"/>
      <c r="G2" s="427"/>
      <c r="H2" s="392"/>
      <c r="I2" s="393"/>
      <c r="J2" s="393"/>
      <c r="K2" s="393"/>
      <c r="L2" s="393"/>
      <c r="M2" s="393"/>
      <c r="N2" s="393"/>
      <c r="O2" s="393"/>
      <c r="P2" s="401"/>
      <c r="Q2" s="399"/>
    </row>
    <row r="3" spans="1:17" s="4" customFormat="1" ht="13.15" customHeight="1">
      <c r="A3" s="67" t="s">
        <v>61</v>
      </c>
      <c r="B3" s="466">
        <f>+'Budget Sheet'!B3:H3</f>
        <v>0</v>
      </c>
      <c r="C3" s="466"/>
      <c r="D3" s="466"/>
      <c r="E3" s="466"/>
      <c r="F3" s="466"/>
      <c r="G3" s="466"/>
      <c r="H3" s="388"/>
      <c r="I3" s="389"/>
      <c r="J3" s="68"/>
      <c r="K3" s="357"/>
      <c r="L3" s="405"/>
      <c r="M3" s="388"/>
      <c r="N3" s="389"/>
      <c r="O3" s="402"/>
      <c r="P3" s="403"/>
      <c r="Q3" s="400"/>
    </row>
    <row r="4" spans="1:17" s="4" customFormat="1" ht="13.5">
      <c r="A4" s="335" t="s">
        <v>62</v>
      </c>
      <c r="B4" s="336"/>
      <c r="C4" s="336"/>
      <c r="D4" s="336"/>
      <c r="E4" s="336"/>
      <c r="F4" s="336"/>
      <c r="G4" s="336"/>
      <c r="H4" s="336"/>
      <c r="I4" s="336"/>
      <c r="J4" s="336"/>
      <c r="K4" s="336"/>
      <c r="L4" s="470"/>
      <c r="M4" s="69"/>
      <c r="N4" s="357" t="s">
        <v>63</v>
      </c>
      <c r="O4" s="395"/>
      <c r="P4" s="148">
        <f>+'Budget Sheet'!Q4</f>
        <v>0</v>
      </c>
      <c r="Q4" s="71"/>
    </row>
    <row r="5" spans="1:17" s="4" customFormat="1" ht="15.75" customHeight="1">
      <c r="A5" s="467" t="s">
        <v>123</v>
      </c>
      <c r="B5" s="468"/>
      <c r="C5" s="468"/>
      <c r="D5" s="468"/>
      <c r="E5" s="468"/>
      <c r="F5" s="468"/>
      <c r="G5" s="468"/>
      <c r="H5" s="468"/>
      <c r="I5" s="468"/>
      <c r="J5" s="468"/>
      <c r="K5" s="468"/>
      <c r="L5" s="468"/>
      <c r="M5" s="468"/>
      <c r="N5" s="468"/>
      <c r="O5" s="468"/>
      <c r="P5" s="469"/>
      <c r="Q5" s="114"/>
    </row>
    <row r="6" spans="1:17" s="4" customFormat="1" ht="15.75" customHeight="1">
      <c r="A6" s="460"/>
      <c r="B6" s="461"/>
      <c r="C6" s="461"/>
      <c r="D6" s="461"/>
      <c r="E6" s="461"/>
      <c r="F6" s="461"/>
      <c r="G6" s="461"/>
      <c r="H6" s="461"/>
      <c r="I6" s="462"/>
      <c r="J6" s="446" t="s">
        <v>124</v>
      </c>
      <c r="K6" s="446"/>
      <c r="L6" s="43"/>
      <c r="M6" s="43"/>
      <c r="N6" s="43"/>
      <c r="O6" s="43"/>
      <c r="P6" s="43"/>
      <c r="Q6" s="42">
        <f>SUM(L6:P6)</f>
        <v>0</v>
      </c>
    </row>
    <row r="7" spans="1:17" s="4" customFormat="1" ht="15.75" customHeight="1">
      <c r="A7" s="463"/>
      <c r="B7" s="464"/>
      <c r="C7" s="464"/>
      <c r="D7" s="464"/>
      <c r="E7" s="464"/>
      <c r="F7" s="464"/>
      <c r="G7" s="464"/>
      <c r="H7" s="464"/>
      <c r="I7" s="465"/>
      <c r="J7" s="446" t="s">
        <v>125</v>
      </c>
      <c r="K7" s="446"/>
      <c r="L7" s="43"/>
      <c r="M7" s="43"/>
      <c r="N7" s="43"/>
      <c r="O7" s="43"/>
      <c r="P7" s="43"/>
      <c r="Q7" s="42">
        <f>SUM(L7:P7)</f>
        <v>0</v>
      </c>
    </row>
    <row r="8" spans="1:17" s="4" customFormat="1" ht="15.75" customHeight="1">
      <c r="A8" s="453"/>
      <c r="B8" s="454"/>
      <c r="C8" s="454"/>
      <c r="D8" s="454"/>
      <c r="E8" s="454"/>
      <c r="F8" s="454"/>
      <c r="G8" s="454"/>
      <c r="H8" s="454"/>
      <c r="I8" s="454"/>
      <c r="J8" s="446" t="s">
        <v>124</v>
      </c>
      <c r="K8" s="446"/>
      <c r="L8" s="43"/>
      <c r="M8" s="43"/>
      <c r="N8" s="43"/>
      <c r="O8" s="43"/>
      <c r="P8" s="43"/>
      <c r="Q8" s="42">
        <f>SUM(L8:P8)</f>
        <v>0</v>
      </c>
    </row>
    <row r="9" spans="1:17" s="4" customFormat="1" ht="15.75" customHeight="1">
      <c r="A9" s="453"/>
      <c r="B9" s="454"/>
      <c r="C9" s="454"/>
      <c r="D9" s="454"/>
      <c r="E9" s="454"/>
      <c r="F9" s="454"/>
      <c r="G9" s="454"/>
      <c r="H9" s="454"/>
      <c r="I9" s="454"/>
      <c r="J9" s="446" t="s">
        <v>125</v>
      </c>
      <c r="K9" s="446"/>
      <c r="L9" s="43"/>
      <c r="M9" s="43"/>
      <c r="N9" s="43"/>
      <c r="O9" s="43"/>
      <c r="P9" s="43"/>
      <c r="Q9" s="42">
        <f>SUM(L9:P9)</f>
        <v>0</v>
      </c>
    </row>
    <row r="10" spans="1:17" s="4" customFormat="1" ht="15.75" customHeight="1">
      <c r="A10" s="453"/>
      <c r="B10" s="454"/>
      <c r="C10" s="454"/>
      <c r="D10" s="454"/>
      <c r="E10" s="454"/>
      <c r="F10" s="454"/>
      <c r="G10" s="454"/>
      <c r="H10" s="454"/>
      <c r="I10" s="454"/>
      <c r="J10" s="446" t="s">
        <v>124</v>
      </c>
      <c r="K10" s="446"/>
      <c r="L10" s="43"/>
      <c r="M10" s="43"/>
      <c r="N10" s="43"/>
      <c r="O10" s="43"/>
      <c r="P10" s="43"/>
      <c r="Q10" s="42">
        <f t="shared" ref="Q10:Q15" si="0">SUM(L10:P10)</f>
        <v>0</v>
      </c>
    </row>
    <row r="11" spans="1:17" s="4" customFormat="1" ht="15.75" customHeight="1">
      <c r="A11" s="453"/>
      <c r="B11" s="454"/>
      <c r="C11" s="454"/>
      <c r="D11" s="454"/>
      <c r="E11" s="454"/>
      <c r="F11" s="454"/>
      <c r="G11" s="454"/>
      <c r="H11" s="454"/>
      <c r="I11" s="454"/>
      <c r="J11" s="446" t="s">
        <v>125</v>
      </c>
      <c r="K11" s="446"/>
      <c r="L11" s="43"/>
      <c r="M11" s="43"/>
      <c r="N11" s="43"/>
      <c r="O11" s="43"/>
      <c r="P11" s="43"/>
      <c r="Q11" s="42">
        <f t="shared" si="0"/>
        <v>0</v>
      </c>
    </row>
    <row r="12" spans="1:17" s="4" customFormat="1" ht="15.75" customHeight="1">
      <c r="A12" s="453"/>
      <c r="B12" s="454"/>
      <c r="C12" s="454"/>
      <c r="D12" s="454"/>
      <c r="E12" s="454"/>
      <c r="F12" s="454"/>
      <c r="G12" s="454"/>
      <c r="H12" s="454"/>
      <c r="I12" s="454"/>
      <c r="J12" s="446" t="s">
        <v>124</v>
      </c>
      <c r="K12" s="446"/>
      <c r="L12" s="43"/>
      <c r="M12" s="43"/>
      <c r="N12" s="43"/>
      <c r="O12" s="43"/>
      <c r="P12" s="43"/>
      <c r="Q12" s="42">
        <f>SUM(L12:P12)</f>
        <v>0</v>
      </c>
    </row>
    <row r="13" spans="1:17" s="4" customFormat="1" ht="15.75" customHeight="1">
      <c r="A13" s="453"/>
      <c r="B13" s="454"/>
      <c r="C13" s="454"/>
      <c r="D13" s="454"/>
      <c r="E13" s="454"/>
      <c r="F13" s="454"/>
      <c r="G13" s="454"/>
      <c r="H13" s="454"/>
      <c r="I13" s="454"/>
      <c r="J13" s="446" t="s">
        <v>125</v>
      </c>
      <c r="K13" s="446"/>
      <c r="L13" s="43"/>
      <c r="M13" s="43"/>
      <c r="N13" s="43"/>
      <c r="O13" s="43"/>
      <c r="P13" s="43"/>
      <c r="Q13" s="42">
        <f>SUM(L13:P13)</f>
        <v>0</v>
      </c>
    </row>
    <row r="14" spans="1:17" s="4" customFormat="1" ht="15.75" customHeight="1">
      <c r="A14" s="453"/>
      <c r="B14" s="454"/>
      <c r="C14" s="454"/>
      <c r="D14" s="454"/>
      <c r="E14" s="454"/>
      <c r="F14" s="454"/>
      <c r="G14" s="454"/>
      <c r="H14" s="454"/>
      <c r="I14" s="454"/>
      <c r="J14" s="446" t="s">
        <v>124</v>
      </c>
      <c r="K14" s="446"/>
      <c r="L14" s="43"/>
      <c r="M14" s="43"/>
      <c r="N14" s="43"/>
      <c r="O14" s="43"/>
      <c r="P14" s="43"/>
      <c r="Q14" s="42">
        <f t="shared" si="0"/>
        <v>0</v>
      </c>
    </row>
    <row r="15" spans="1:17" s="4" customFormat="1" ht="15.75" customHeight="1">
      <c r="A15" s="453"/>
      <c r="B15" s="454"/>
      <c r="C15" s="454"/>
      <c r="D15" s="454"/>
      <c r="E15" s="454"/>
      <c r="F15" s="454"/>
      <c r="G15" s="454"/>
      <c r="H15" s="454"/>
      <c r="I15" s="454"/>
      <c r="J15" s="446" t="s">
        <v>125</v>
      </c>
      <c r="K15" s="446"/>
      <c r="L15" s="43"/>
      <c r="M15" s="43"/>
      <c r="N15" s="43"/>
      <c r="O15" s="43"/>
      <c r="P15" s="43"/>
      <c r="Q15" s="42">
        <f t="shared" si="0"/>
        <v>0</v>
      </c>
    </row>
    <row r="16" spans="1:17" s="4" customFormat="1" ht="15.75" customHeight="1">
      <c r="A16" s="453"/>
      <c r="B16" s="454"/>
      <c r="C16" s="454"/>
      <c r="D16" s="454"/>
      <c r="E16" s="454"/>
      <c r="F16" s="454"/>
      <c r="G16" s="454"/>
      <c r="H16" s="454"/>
      <c r="I16" s="454"/>
      <c r="J16" s="446" t="s">
        <v>124</v>
      </c>
      <c r="K16" s="446"/>
      <c r="L16" s="43"/>
      <c r="M16" s="43"/>
      <c r="N16" s="43"/>
      <c r="O16" s="43"/>
      <c r="P16" s="43"/>
      <c r="Q16" s="42">
        <f t="shared" ref="Q16:Q21" si="1">SUM(L16:P16)</f>
        <v>0</v>
      </c>
    </row>
    <row r="17" spans="1:19" s="4" customFormat="1" ht="15.75" customHeight="1">
      <c r="A17" s="453"/>
      <c r="B17" s="454"/>
      <c r="C17" s="454"/>
      <c r="D17" s="454"/>
      <c r="E17" s="454"/>
      <c r="F17" s="454"/>
      <c r="G17" s="454"/>
      <c r="H17" s="454"/>
      <c r="I17" s="454"/>
      <c r="J17" s="446" t="s">
        <v>125</v>
      </c>
      <c r="K17" s="446"/>
      <c r="L17" s="43"/>
      <c r="M17" s="43"/>
      <c r="N17" s="43"/>
      <c r="O17" s="43"/>
      <c r="P17" s="43"/>
      <c r="Q17" s="42">
        <f t="shared" si="1"/>
        <v>0</v>
      </c>
    </row>
    <row r="18" spans="1:19" s="4" customFormat="1" ht="15.75" customHeight="1">
      <c r="A18" s="453"/>
      <c r="B18" s="454"/>
      <c r="C18" s="454"/>
      <c r="D18" s="454"/>
      <c r="E18" s="454"/>
      <c r="F18" s="454"/>
      <c r="G18" s="454"/>
      <c r="H18" s="454"/>
      <c r="I18" s="454"/>
      <c r="J18" s="446" t="s">
        <v>124</v>
      </c>
      <c r="K18" s="446"/>
      <c r="L18" s="43"/>
      <c r="M18" s="43"/>
      <c r="N18" s="43"/>
      <c r="O18" s="43"/>
      <c r="P18" s="43"/>
      <c r="Q18" s="42">
        <f t="shared" si="1"/>
        <v>0</v>
      </c>
    </row>
    <row r="19" spans="1:19" s="4" customFormat="1" ht="15.75" customHeight="1">
      <c r="A19" s="453"/>
      <c r="B19" s="454"/>
      <c r="C19" s="454"/>
      <c r="D19" s="454"/>
      <c r="E19" s="454"/>
      <c r="F19" s="454"/>
      <c r="G19" s="454"/>
      <c r="H19" s="454"/>
      <c r="I19" s="454"/>
      <c r="J19" s="446" t="s">
        <v>125</v>
      </c>
      <c r="K19" s="446"/>
      <c r="L19" s="43"/>
      <c r="M19" s="43"/>
      <c r="N19" s="43"/>
      <c r="O19" s="43"/>
      <c r="P19" s="43"/>
      <c r="Q19" s="42">
        <f t="shared" si="1"/>
        <v>0</v>
      </c>
    </row>
    <row r="20" spans="1:19" s="4" customFormat="1" ht="15.75" customHeight="1">
      <c r="A20" s="453"/>
      <c r="B20" s="454"/>
      <c r="C20" s="454"/>
      <c r="D20" s="454"/>
      <c r="E20" s="454"/>
      <c r="F20" s="454"/>
      <c r="G20" s="454"/>
      <c r="H20" s="454"/>
      <c r="I20" s="454"/>
      <c r="J20" s="446" t="s">
        <v>124</v>
      </c>
      <c r="K20" s="446"/>
      <c r="L20" s="43"/>
      <c r="M20" s="43"/>
      <c r="N20" s="43"/>
      <c r="O20" s="43"/>
      <c r="P20" s="43"/>
      <c r="Q20" s="42">
        <f t="shared" si="1"/>
        <v>0</v>
      </c>
    </row>
    <row r="21" spans="1:19" s="4" customFormat="1" ht="15.75" customHeight="1">
      <c r="A21" s="453"/>
      <c r="B21" s="454"/>
      <c r="C21" s="454"/>
      <c r="D21" s="454"/>
      <c r="E21" s="454"/>
      <c r="F21" s="454"/>
      <c r="G21" s="454"/>
      <c r="H21" s="454"/>
      <c r="I21" s="454"/>
      <c r="J21" s="446" t="s">
        <v>125</v>
      </c>
      <c r="K21" s="446"/>
      <c r="L21" s="43"/>
      <c r="M21" s="43"/>
      <c r="N21" s="43"/>
      <c r="O21" s="43"/>
      <c r="P21" s="43"/>
      <c r="Q21" s="42">
        <f t="shared" si="1"/>
        <v>0</v>
      </c>
    </row>
    <row r="22" spans="1:19" s="4" customFormat="1" ht="15.75" customHeight="1">
      <c r="A22" s="453"/>
      <c r="B22" s="454"/>
      <c r="C22" s="454"/>
      <c r="D22" s="454"/>
      <c r="E22" s="454"/>
      <c r="F22" s="454"/>
      <c r="G22" s="454"/>
      <c r="H22" s="454"/>
      <c r="I22" s="454"/>
      <c r="J22" s="446" t="s">
        <v>124</v>
      </c>
      <c r="K22" s="446"/>
      <c r="L22" s="43">
        <v>0</v>
      </c>
      <c r="M22" s="43">
        <v>0</v>
      </c>
      <c r="N22" s="43">
        <v>0</v>
      </c>
      <c r="O22" s="43">
        <v>0</v>
      </c>
      <c r="P22" s="43">
        <v>0</v>
      </c>
      <c r="Q22" s="42">
        <f>SUM(L22:P22)</f>
        <v>0</v>
      </c>
    </row>
    <row r="23" spans="1:19" s="4" customFormat="1" ht="15.75" customHeight="1">
      <c r="A23" s="455"/>
      <c r="B23" s="456"/>
      <c r="C23" s="456"/>
      <c r="D23" s="456"/>
      <c r="E23" s="456"/>
      <c r="F23" s="456"/>
      <c r="G23" s="456"/>
      <c r="H23" s="456"/>
      <c r="I23" s="456"/>
      <c r="J23" s="457" t="s">
        <v>125</v>
      </c>
      <c r="K23" s="457"/>
      <c r="L23" s="44">
        <v>0</v>
      </c>
      <c r="M23" s="44">
        <v>0</v>
      </c>
      <c r="N23" s="44">
        <v>0</v>
      </c>
      <c r="O23" s="44">
        <v>0</v>
      </c>
      <c r="P23" s="44">
        <v>0</v>
      </c>
      <c r="Q23" s="42">
        <f>SUM(L23:P23)</f>
        <v>0</v>
      </c>
    </row>
    <row r="24" spans="1:19" s="4" customFormat="1" ht="15.75" customHeight="1">
      <c r="A24" s="458" t="s">
        <v>128</v>
      </c>
      <c r="B24" s="459"/>
      <c r="C24" s="459"/>
      <c r="D24" s="459"/>
      <c r="E24" s="459"/>
      <c r="F24" s="459"/>
      <c r="G24" s="459"/>
      <c r="H24" s="459"/>
      <c r="I24" s="459"/>
      <c r="J24" s="459"/>
      <c r="K24" s="459"/>
      <c r="L24" s="120">
        <f t="shared" ref="L24:P25" si="2">+L6+L8+L16+L18+L20+L22+L10+L12+L14</f>
        <v>0</v>
      </c>
      <c r="M24" s="120">
        <f t="shared" si="2"/>
        <v>0</v>
      </c>
      <c r="N24" s="120">
        <f t="shared" si="2"/>
        <v>0</v>
      </c>
      <c r="O24" s="120">
        <f t="shared" si="2"/>
        <v>0</v>
      </c>
      <c r="P24" s="120">
        <f t="shared" si="2"/>
        <v>0</v>
      </c>
      <c r="Q24" s="122">
        <f>+Q6+Q8+Q22</f>
        <v>0</v>
      </c>
    </row>
    <row r="25" spans="1:19" s="4" customFormat="1" ht="15.75" customHeight="1">
      <c r="A25" s="447" t="s">
        <v>129</v>
      </c>
      <c r="B25" s="448"/>
      <c r="C25" s="448"/>
      <c r="D25" s="448"/>
      <c r="E25" s="448"/>
      <c r="F25" s="448"/>
      <c r="G25" s="448"/>
      <c r="H25" s="448"/>
      <c r="I25" s="448"/>
      <c r="J25" s="448"/>
      <c r="K25" s="448"/>
      <c r="L25" s="121">
        <f t="shared" si="2"/>
        <v>0</v>
      </c>
      <c r="M25" s="121">
        <f t="shared" si="2"/>
        <v>0</v>
      </c>
      <c r="N25" s="121">
        <f t="shared" si="2"/>
        <v>0</v>
      </c>
      <c r="O25" s="121">
        <f t="shared" si="2"/>
        <v>0</v>
      </c>
      <c r="P25" s="121">
        <f t="shared" si="2"/>
        <v>0</v>
      </c>
      <c r="Q25" s="123">
        <f>+Q7+Q9+Q23</f>
        <v>0</v>
      </c>
    </row>
    <row r="26" spans="1:19" s="4" customFormat="1" ht="15" customHeight="1">
      <c r="A26" s="449" t="s">
        <v>124</v>
      </c>
      <c r="B26" s="450"/>
      <c r="C26" s="450"/>
      <c r="D26" s="450"/>
      <c r="E26" s="450"/>
      <c r="F26" s="450"/>
      <c r="G26" s="450"/>
      <c r="H26" s="450"/>
      <c r="I26" s="450"/>
      <c r="J26" s="450"/>
      <c r="K26" s="450"/>
      <c r="L26" s="115">
        <f>+L24</f>
        <v>0</v>
      </c>
      <c r="M26" s="115">
        <f t="shared" ref="L26:P27" si="3">+M24</f>
        <v>0</v>
      </c>
      <c r="N26" s="115">
        <f t="shared" si="3"/>
        <v>0</v>
      </c>
      <c r="O26" s="115">
        <f t="shared" si="3"/>
        <v>0</v>
      </c>
      <c r="P26" s="115">
        <f t="shared" si="3"/>
        <v>0</v>
      </c>
      <c r="Q26" s="109">
        <f>SUM(L26:P26)</f>
        <v>0</v>
      </c>
    </row>
    <row r="27" spans="1:19" s="4" customFormat="1" ht="15" customHeight="1">
      <c r="A27" s="451" t="s">
        <v>132</v>
      </c>
      <c r="B27" s="452"/>
      <c r="C27" s="452"/>
      <c r="D27" s="452"/>
      <c r="E27" s="452"/>
      <c r="F27" s="452"/>
      <c r="G27" s="452"/>
      <c r="H27" s="452"/>
      <c r="I27" s="452"/>
      <c r="J27" s="452"/>
      <c r="K27" s="452"/>
      <c r="L27" s="116">
        <f t="shared" si="3"/>
        <v>0</v>
      </c>
      <c r="M27" s="116">
        <f t="shared" si="3"/>
        <v>0</v>
      </c>
      <c r="N27" s="116">
        <f t="shared" si="3"/>
        <v>0</v>
      </c>
      <c r="O27" s="116">
        <f t="shared" si="3"/>
        <v>0</v>
      </c>
      <c r="P27" s="116">
        <f t="shared" si="3"/>
        <v>0</v>
      </c>
      <c r="Q27" s="117">
        <f>SUM(L27:P27)</f>
        <v>0</v>
      </c>
    </row>
    <row r="28" spans="1:19" s="4" customFormat="1" ht="15" customHeight="1">
      <c r="A28" s="451" t="s">
        <v>157</v>
      </c>
      <c r="B28" s="452"/>
      <c r="C28" s="452"/>
      <c r="D28" s="452"/>
      <c r="E28" s="452"/>
      <c r="F28" s="452"/>
      <c r="G28" s="452"/>
      <c r="H28" s="452"/>
      <c r="I28" s="452"/>
      <c r="J28" s="452"/>
      <c r="K28" s="452"/>
      <c r="L28" s="116">
        <f>+L26+L27</f>
        <v>0</v>
      </c>
      <c r="M28" s="116">
        <f>+M26+M27</f>
        <v>0</v>
      </c>
      <c r="N28" s="116">
        <f>+N26+N27</f>
        <v>0</v>
      </c>
      <c r="O28" s="116">
        <f>+O26+O27</f>
        <v>0</v>
      </c>
      <c r="P28" s="116">
        <f>+P26+P27</f>
        <v>0</v>
      </c>
      <c r="Q28" s="117">
        <f>SUM(L28:P28)</f>
        <v>0</v>
      </c>
      <c r="S28" s="4">
        <f>+P28-(IF((L6+L7+M6+M7+N6+N7+O6+O7)&gt;25000,(P6+P7),IF((L6+L7+M6+M7+N6+N7+O6+O7+P6+P7)&lt;25000,0,(L6+L7+M6+M7+N6+N7+O6+O7+P6+P7)-25000)))-(IF((L8+L9+M8+M9+N8+N9+O8+O9)&gt;25000,(P8+P9),IF((L8+L9+M8+M9+N8+N9+O8+O9+P8+P9)&lt;25000,0,(L8+L9+M8+M9+N8+N9+O8+O9+P8+P9)-25000)))-(IF((L16+L17+M16+M17+N16+N17+O16+O17)&gt;25000,(P16+P17),IF((L16+L17+M16+M17+N16+N17+O16+O17+P16+P17)&lt;25000,0,(L16+L17+M16+M17+N16+N17+O16+O17+P16+P17)-25000)))-(IF((L18+L19+M18+M19+N18+N19+O18+O19)&gt;25000,(P18+P19),IF((L18+L19+M18+M19+N18+N19+O18+O19+P18+P19)&lt;25000,0,(L18+L19+M18+M19+N18+N19+O18+O19+P18+P19)-25000)))-(IF((L20+L21+M20+M21+N20+N21+O20+O21)&gt;25000,(P20+P21),IF((L20+L21+M20+M21+N20+N21+O20+O21+P20+P21)&lt;25000,0,(L20+L21+M20+M21+N20+N21+O20+O21+P20+P21)-25000)))-(IF((L22+L23+M22+M23+N22+N23+O22+O23)&gt;25000,(P22+P23),IF((L22+L23+M22+M23+N22+N23+O22+O23+P22+P23)&lt;25000,0,(L22+L23+M22+M23+N22+N23+O22+O23+P22+P23)-25000)))</f>
        <v>0</v>
      </c>
    </row>
    <row r="29" spans="1:19" s="4" customFormat="1" ht="15" customHeight="1">
      <c r="A29" s="444" t="s">
        <v>158</v>
      </c>
      <c r="B29" s="445"/>
      <c r="C29" s="445"/>
      <c r="D29" s="445"/>
      <c r="E29" s="445"/>
      <c r="F29" s="445"/>
      <c r="G29" s="445"/>
      <c r="H29" s="445"/>
      <c r="I29" s="445"/>
      <c r="J29" s="445"/>
      <c r="K29" s="445"/>
      <c r="L29" s="145">
        <f>+L28-(IF((L6+L7)&lt;25000,0,((L6+L7)-25000)))-(IF((L8+L9)&lt;25000,0,((L8+L9)-25000)))-(IF((L16+L17)&lt;25000,0,((L16+L17)-25000)))-(IF((L18+L19)&lt;25000,0,((L18+L19)-25000)))-(IF((L20+L21)&lt;25000,0,((L20+L21)-25000)))-(IF((L22+L23)&lt;25000,0,((L22+L23)-25000)))-(IF((L10+L11)&lt;25000,0,((L10+L11)-25000)))-(IF((L12+L13)&lt;25000,0,((L12+L13)-25000)))-(IF((L14+L15)&lt;25000,0,((L14+L15)-25000)))</f>
        <v>0</v>
      </c>
      <c r="M29" s="145">
        <f>+M28-(IF((L6+L7)&gt;25000,(M6+M7),IF((L6+L7+M6+M7)&lt;25000,0,(L6+L7+M6+M7)-25000)))-(IF((L8+L9)&gt;25000,(M8+M9),IF((L8+L9+M8+M9)&lt;25000,0,(L8+L9+M8+M9)-25000)))-(IF((L16+L17)&gt;25000,(M16+M17),IF((L16+L17+M16+M17)&lt;25000,0,(L16+L17+M16+M17)-25000)))-(IF((L18+L19)&gt;25000,(M18+M19),IF((L18+L19+M18+M19)&lt;25000,0,(L18+L19+M18+M19)-25000)))-(IF((L20+L21)&gt;25000,(M20+M21),IF((L20+L21+M20+M21)&lt;25000,0,(L20+L21+M20+M21)-25000)))-(IF((L22+L23)&gt;25000,(M22+M23),IF((L22+L23+M22+M23)&lt;25000,0,(L22+L23+M22+M23)-25000)))-(IF((L10+L11)&gt;25000,(M10+M11),IF((L10+L11+M10+M11)&lt;25000,0,(L10+L11+M10+M11)-25000)))-(IF((L12+L13)&gt;25000,(M12+M13),IF((L12+L13+M12+M13)&lt;25000,0,(L12+L13+M12+M13)-25000)))-(IF((L14+L14)&gt;25000,(M14+M15),IF((L14+L15+M14+M15)&lt;25000,0,(L14+L15+M14+M15)-25000)))</f>
        <v>0</v>
      </c>
      <c r="N29" s="145">
        <f>+N28-(IF((L6+L7+M6+M7)&gt;25000,(N6+N7),IF((L6+L7+M6+M7+N6+N7)&lt;25000,0,(L6+L7+M6+M7+N6+N7)-25000)))-(IF((L8+L9+M8+M9)&gt;25000,(N8+N9),IF((L8+L9+M8+M9+N8+N9)&lt;25000,0,(L8+L9+M8+M9+N8+N9)-25000)))-(IF((L16+L17+M16+M17)&gt;25000,(N16+N17),IF((L16+L17+M16+M17+N16+N17)&lt;25000,0,(L16+L17+M16+M17+N16+N17)-25000)))-(IF((L18+L19+M18+M19)&gt;25000,(N18+N19),IF((L18+L19+M18+M19+N18+N19)&lt;25000,0,(L18+L19+M18+M19+N18+N19)-25000)))-(IF((L20+L21+M20+M21)&gt;25000,(N20+N21),IF((L20+L21+M20+M21+N20+N21)&lt;25000,0,(L20+L21+M20+M21+N20+N21)-25000)))-(IF((L22+L23+M22+M23)&gt;25000,(N22+N23),IF((L22+L23+M22+M23+N22+N23)&lt;25000,0,(L22+L23+M22+M23+N22+N23)-25000)))- (IF((L10+L11+M10+M11)&gt;25000,(N10+N11),IF((L10+L11+M10+M11+N10+N11)&lt;25000,0,(L10+L11+M10+M11+N10+N11)-25000)))-(IF((L12+L13+M12+M13)&gt;25000,(N12+N13),IF((L12+L13+M12+M13+N12+N13)&lt;25000,0,(L12+L13+M12+M13+N12+N13)-25000)))-(IF((L14+L15+M14+M15)&gt;25000,(N14+N15),IF((L14+L15+M14+M15+N14+N15)&lt;25000,0,(L14+L15+M14+M15+N14+N15)-25000)))</f>
        <v>0</v>
      </c>
      <c r="O29" s="145">
        <f>+O28-(IF((L6+L7+M6+M7+N6+N7)&gt;25000,(O6+O7),IF((L6+L7+M6+M7+N6+N7+O6+O7)&lt;25000,0,(L6+L7+M6+M7+N6+N7+O6+O7)-25000)))-(IF((L8+L9+M8+M9+N8+N9)&gt;25000,(O8+O9),IF((L8+L9+M8+M9+N8+N9+O8+O9)&lt;25000,0,(L8+L9+M8+M9+N8+N9+O8+O9)-25000)))-(IF((L16+L17+M16+M17+N16+N17)&gt;25000,(O16+O17),IF((L16+L17+M16+M17+N16+N17+O16+O17)&lt;25000,0,(L16+L17+M16+M17+N16+N17+O16+O17)-25000)))-(IF((L18+L19+M18+M19+N18+N19)&gt;25000,(O18+O19),IF((L18+L19+M18+M19+N18+N19+O18+O19)&lt;25000,0,(L18+L19+M18+M19+N18+N19+O18+O19)-25000)))-(IF((L20+L21+M20+M21+N20+N21)&gt;25000,(O20+O21),IF((L20+L21+M20+M21+N20+N21+O20+O21)&lt;25000,0,(L20+L21+M20+M21+N20+N21+O20+O21)-25000)))-(IF((L22+L23+M22+M23+N22+N23)&gt;25000,(O22+O23),IF((L22+L23+M22+M23+N22+N23+O22+O23)&lt;25000,0,(L22+L23+M22+M23+N22+N23+O22+O23)-25000)))- (IF((L10+L11+M10+M11+N10+N11)&gt;25000,(O10+O11),IF((L10+L11+M10+M11+N10+N11+O10+O11)&lt;25000,0,(L10+L11+M10+M11+N10+N11+O10+O11)-25000)))- (IF((L12+L13+M12+M13+N12+N13)&gt;25000,(O12+O13),IF((L12+L13+M12+M13+N12+N13+O12+O13)&lt;25000,0,(L12+L13+M12+M13+N12+N13+O12+O13)-25000)))- (IF((L14+L15+M14+M15+N14+N15)&gt;25000,(O14+O15),IF((L14+L15+M14+M15+N14+N15+O14+O15)&lt;25000,0,(L14+L15+M14+M15+N14+N15+O14+O15)-25000)))</f>
        <v>0</v>
      </c>
      <c r="P29" s="145">
        <f>S28+S29</f>
        <v>0</v>
      </c>
      <c r="Q29" s="124">
        <f>SUM(L29:P29)</f>
        <v>0</v>
      </c>
      <c r="R29" s="10"/>
      <c r="S29" s="258">
        <f>-(IF((L10+L11+M10+M11+N10+N11+O10+O11)&gt;25000,(P10+P11),IF((L10+L11+M10+M11+N10+N11+O10+O11+P10+P11)&lt;25000,0,(L10+L11+M10+M11+N10+N11+O10+O11+P10+P11)-25000)))-(IF((L12+L13+M12+M13+N12+N13+O12+O13)&gt;25000,(P12+P13),IF((L12+L13+M12+M13+N12+N13+O12+O13+P12+P13)&lt;25000,0,(L12+L13+M12+M13+N12+N13+O12+O13+P12+P13)-25000)))-(IF((L14+L15+M14+M15+N14+N15+O14+O15)&gt;25000,(P14+P15),IF((L14+L15+M14+M15+N14+N15+O14+O15+P14+P15)&lt;25000,0,(L14+L15+M14+M15+N14+N15+O14+O15+P14+P15)-25000)))</f>
        <v>0</v>
      </c>
    </row>
    <row r="30" spans="1:19" s="4" customFormat="1" ht="13.5"/>
    <row r="31" spans="1:19">
      <c r="L31" s="2" t="s">
        <v>141</v>
      </c>
    </row>
  </sheetData>
  <sheetProtection password="83DB" sheet="1" objects="1" scenarios="1" selectLockedCells="1"/>
  <mergeCells count="47">
    <mergeCell ref="J13:K13"/>
    <mergeCell ref="G1:I1"/>
    <mergeCell ref="A5:P5"/>
    <mergeCell ref="O1:P1"/>
    <mergeCell ref="B2:G2"/>
    <mergeCell ref="H2:J2"/>
    <mergeCell ref="K2:P2"/>
    <mergeCell ref="A4:L4"/>
    <mergeCell ref="N4:O4"/>
    <mergeCell ref="Q2:Q3"/>
    <mergeCell ref="B3:G3"/>
    <mergeCell ref="H3:I3"/>
    <mergeCell ref="K3:L3"/>
    <mergeCell ref="M3:N3"/>
    <mergeCell ref="O3:P3"/>
    <mergeCell ref="A18:I19"/>
    <mergeCell ref="A20:I21"/>
    <mergeCell ref="A6:I7"/>
    <mergeCell ref="J6:K6"/>
    <mergeCell ref="J7:K7"/>
    <mergeCell ref="A8:I9"/>
    <mergeCell ref="J8:K8"/>
    <mergeCell ref="J9:K9"/>
    <mergeCell ref="A10:I11"/>
    <mergeCell ref="J10:K10"/>
    <mergeCell ref="J11:K11"/>
    <mergeCell ref="A14:I15"/>
    <mergeCell ref="J14:K14"/>
    <mergeCell ref="J15:K15"/>
    <mergeCell ref="A12:I13"/>
    <mergeCell ref="J12:K12"/>
    <mergeCell ref="A29:K29"/>
    <mergeCell ref="J16:K16"/>
    <mergeCell ref="J17:K17"/>
    <mergeCell ref="J18:K18"/>
    <mergeCell ref="J19:K19"/>
    <mergeCell ref="J20:K20"/>
    <mergeCell ref="A25:K25"/>
    <mergeCell ref="A26:K26"/>
    <mergeCell ref="A27:K27"/>
    <mergeCell ref="A22:I23"/>
    <mergeCell ref="J22:K22"/>
    <mergeCell ref="J23:K23"/>
    <mergeCell ref="A28:K28"/>
    <mergeCell ref="A24:K24"/>
    <mergeCell ref="J21:K21"/>
    <mergeCell ref="A16:I17"/>
  </mergeCells>
  <phoneticPr fontId="9" type="noConversion"/>
  <pageMargins left="0.75" right="0.75" top="1" bottom="1" header="0.5" footer="0.5"/>
  <pageSetup scale="7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G27"/>
  <sheetViews>
    <sheetView workbookViewId="0">
      <selection activeCell="D16" sqref="D16"/>
    </sheetView>
  </sheetViews>
  <sheetFormatPr defaultRowHeight="12.75"/>
  <cols>
    <col min="1" max="1" width="46.5703125" customWidth="1"/>
    <col min="2" max="2" width="4" customWidth="1"/>
    <col min="3" max="3" width="12.28515625" bestFit="1" customWidth="1"/>
    <col min="4" max="4" width="12.5703125" customWidth="1"/>
    <col min="5" max="5" width="12.140625" customWidth="1"/>
    <col min="6" max="6" width="11.42578125" customWidth="1"/>
    <col min="7" max="7" width="16.140625" customWidth="1"/>
  </cols>
  <sheetData>
    <row r="1" spans="1:7" ht="19.5" thickBot="1">
      <c r="A1" s="471" t="s">
        <v>159</v>
      </c>
      <c r="B1" s="472"/>
      <c r="C1" s="472"/>
      <c r="D1" s="473"/>
      <c r="E1" s="198"/>
    </row>
    <row r="2" spans="1:7">
      <c r="A2" s="199"/>
      <c r="B2" s="200"/>
      <c r="C2" s="200"/>
      <c r="D2" s="201"/>
    </row>
    <row r="3" spans="1:7" ht="26.25">
      <c r="A3" s="202" t="s">
        <v>160</v>
      </c>
      <c r="B3" s="202"/>
      <c r="C3" s="203">
        <v>12</v>
      </c>
      <c r="D3" s="204" t="s">
        <v>161</v>
      </c>
    </row>
    <row r="4" spans="1:7" ht="15.75">
      <c r="A4" s="202" t="s">
        <v>162</v>
      </c>
      <c r="B4" s="205">
        <v>1</v>
      </c>
      <c r="C4" s="206">
        <v>0</v>
      </c>
      <c r="D4" s="207">
        <f>IF(C6=" "," ",D5/C3)</f>
        <v>0</v>
      </c>
    </row>
    <row r="5" spans="1:7" ht="15.75">
      <c r="A5" s="202" t="s">
        <v>163</v>
      </c>
      <c r="B5" s="205"/>
      <c r="C5" s="208">
        <f>C3*C4</f>
        <v>0</v>
      </c>
      <c r="D5" s="209">
        <f>C3*C6/12*C4</f>
        <v>0</v>
      </c>
    </row>
    <row r="6" spans="1:7" ht="15.75">
      <c r="A6" s="202" t="s">
        <v>164</v>
      </c>
      <c r="B6" s="205">
        <v>2</v>
      </c>
      <c r="C6" s="210">
        <v>0</v>
      </c>
    </row>
    <row r="7" spans="1:7" ht="15.75">
      <c r="A7" s="211" t="s">
        <v>165</v>
      </c>
      <c r="E7" s="55"/>
    </row>
    <row r="8" spans="1:7" ht="15.75">
      <c r="A8" s="212" t="s">
        <v>166</v>
      </c>
      <c r="B8" s="212"/>
    </row>
    <row r="9" spans="1:7" ht="15.75">
      <c r="A9" s="212" t="s">
        <v>167</v>
      </c>
      <c r="B9" s="212"/>
    </row>
    <row r="10" spans="1:7" ht="15.75">
      <c r="A10" s="212"/>
      <c r="B10" s="212"/>
    </row>
    <row r="12" spans="1:7" ht="38.25">
      <c r="A12" s="204" t="s">
        <v>168</v>
      </c>
      <c r="B12" s="204"/>
      <c r="C12" s="213" t="s">
        <v>169</v>
      </c>
      <c r="D12" s="204" t="s">
        <v>170</v>
      </c>
      <c r="E12" s="204" t="s">
        <v>171</v>
      </c>
      <c r="F12" s="204" t="s">
        <v>172</v>
      </c>
      <c r="G12" s="204" t="s">
        <v>173</v>
      </c>
    </row>
    <row r="13" spans="1:7">
      <c r="A13" s="214">
        <v>0</v>
      </c>
      <c r="B13" s="214">
        <v>3</v>
      </c>
      <c r="C13" s="215" t="s">
        <v>174</v>
      </c>
      <c r="D13" s="216">
        <f>A13/A23</f>
        <v>0</v>
      </c>
      <c r="E13" s="216">
        <f>D4</f>
        <v>0</v>
      </c>
      <c r="F13" s="217">
        <f>E13*A24</f>
        <v>0</v>
      </c>
      <c r="G13" s="218">
        <f>IF(D13=0,0,E13/D13)</f>
        <v>0</v>
      </c>
    </row>
    <row r="14" spans="1:7">
      <c r="A14" s="222">
        <v>0</v>
      </c>
      <c r="B14" s="214">
        <v>3</v>
      </c>
      <c r="C14" s="215" t="s">
        <v>84</v>
      </c>
      <c r="D14" s="216">
        <f>A14/A24</f>
        <v>0</v>
      </c>
      <c r="E14" s="216">
        <f>D4</f>
        <v>0</v>
      </c>
      <c r="F14" s="217">
        <f>E14*A24</f>
        <v>0</v>
      </c>
      <c r="G14" s="218">
        <f>IF(D14=0,0,E14/D14)</f>
        <v>0</v>
      </c>
    </row>
    <row r="15" spans="1:7">
      <c r="A15" s="219" t="s">
        <v>175</v>
      </c>
      <c r="B15" s="219"/>
      <c r="C15" s="219"/>
      <c r="D15" s="219" t="s">
        <v>174</v>
      </c>
      <c r="E15" s="219" t="s">
        <v>84</v>
      </c>
      <c r="F15" s="219"/>
      <c r="G15" s="219"/>
    </row>
    <row r="16" spans="1:7">
      <c r="A16" s="215" t="s">
        <v>176</v>
      </c>
      <c r="B16" s="215">
        <v>4</v>
      </c>
      <c r="C16" s="220">
        <v>10000</v>
      </c>
      <c r="D16" s="215"/>
      <c r="E16" s="215"/>
      <c r="F16" s="219"/>
      <c r="G16" s="219"/>
    </row>
    <row r="17" spans="1:7">
      <c r="A17" s="215" t="s">
        <v>177</v>
      </c>
      <c r="B17" s="215"/>
      <c r="C17" s="219"/>
      <c r="D17" s="221">
        <f>IF(D13=0,0,C16*E13)</f>
        <v>0</v>
      </c>
      <c r="E17" s="221">
        <f>C16*E14</f>
        <v>0</v>
      </c>
      <c r="F17" s="219"/>
      <c r="G17" s="219"/>
    </row>
    <row r="18" spans="1:7">
      <c r="A18" s="215" t="s">
        <v>178</v>
      </c>
      <c r="B18" s="215"/>
      <c r="C18" s="219"/>
      <c r="D18" s="221">
        <f>IF(D13=0, 0,C16*D13*G13)</f>
        <v>0</v>
      </c>
      <c r="E18" s="221">
        <f>C16*D14*G14</f>
        <v>0</v>
      </c>
      <c r="F18" s="219"/>
      <c r="G18" s="219"/>
    </row>
    <row r="20" spans="1:7">
      <c r="A20" s="312" t="s">
        <v>179</v>
      </c>
      <c r="B20" s="312"/>
    </row>
    <row r="21" spans="1:7" hidden="1">
      <c r="A21">
        <v>365</v>
      </c>
      <c r="C21" t="s">
        <v>180</v>
      </c>
      <c r="D21" t="s">
        <v>180</v>
      </c>
    </row>
    <row r="22" spans="1:7" hidden="1">
      <c r="A22">
        <v>7</v>
      </c>
    </row>
    <row r="23" spans="1:7" hidden="1">
      <c r="A23">
        <f>A21/A22</f>
        <v>52.142857142857146</v>
      </c>
      <c r="C23" t="s">
        <v>174</v>
      </c>
      <c r="D23" t="s">
        <v>174</v>
      </c>
    </row>
    <row r="24" spans="1:7" hidden="1">
      <c r="A24">
        <v>12</v>
      </c>
      <c r="C24" t="s">
        <v>84</v>
      </c>
    </row>
    <row r="25" spans="1:7" hidden="1">
      <c r="A25">
        <f>A21/A24</f>
        <v>30.416666666666668</v>
      </c>
    </row>
    <row r="26" spans="1:7" hidden="1">
      <c r="A26">
        <f>A25/7</f>
        <v>4.3452380952380958</v>
      </c>
    </row>
    <row r="27" spans="1:7">
      <c r="A27" t="s">
        <v>181</v>
      </c>
    </row>
  </sheetData>
  <protectedRanges>
    <protectedRange sqref="C16" name="Range3"/>
    <protectedRange sqref="A13:B14" name="Range2"/>
    <protectedRange sqref="E13:E14" name="Range1"/>
    <protectedRange password="C762" sqref="C4:C6" name="unprotected cells_1"/>
  </protectedRanges>
  <mergeCells count="2">
    <mergeCell ref="A1:D1"/>
    <mergeCell ref="A20:B20"/>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491EB998BFFB44A8C119E1A1E71AE6" ma:contentTypeVersion="17" ma:contentTypeDescription="Create a new document." ma:contentTypeScope="" ma:versionID="ed0c7b71a415da9597d6a1005ec92f6e">
  <xsd:schema xmlns:xsd="http://www.w3.org/2001/XMLSchema" xmlns:xs="http://www.w3.org/2001/XMLSchema" xmlns:p="http://schemas.microsoft.com/office/2006/metadata/properties" xmlns:ns1="http://schemas.microsoft.com/sharepoint/v3" xmlns:ns2="9885eebd-c4d0-4569-99a0-05a44a68aa99" xmlns:ns3="9e863be7-c828-4bd2-89a4-f0d3987fa7d7" targetNamespace="http://schemas.microsoft.com/office/2006/metadata/properties" ma:root="true" ma:fieldsID="2dac134afc513eff30fb03c02e8942b9" ns1:_="" ns2:_="" ns3:_="">
    <xsd:import namespace="http://schemas.microsoft.com/sharepoint/v3"/>
    <xsd:import namespace="9885eebd-c4d0-4569-99a0-05a44a68aa99"/>
    <xsd:import namespace="9e863be7-c828-4bd2-89a4-f0d3987fa7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5eebd-c4d0-4569-99a0-05a44a68a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c592f6e-9db9-49f2-9f9e-7d6ee315dce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863be7-c828-4bd2-89a4-f0d3987fa7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ba2a920-5bc8-4a0b-80ab-caff4a0ecc38}" ma:internalName="TaxCatchAll" ma:showField="CatchAllData" ma:web="9e863be7-c828-4bd2-89a4-f0d3987fa7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e863be7-c828-4bd2-89a4-f0d3987fa7d7" xsi:nil="true"/>
    <lcf76f155ced4ddcb4097134ff3c332f xmlns="9885eebd-c4d0-4569-99a0-05a44a68aa9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C8726CC-BACD-47A3-89E6-803ED96AAD28}">
  <ds:schemaRefs>
    <ds:schemaRef ds:uri="http://schemas.microsoft.com/sharepoint/v3/contenttype/forms"/>
  </ds:schemaRefs>
</ds:datastoreItem>
</file>

<file path=customXml/itemProps2.xml><?xml version="1.0" encoding="utf-8"?>
<ds:datastoreItem xmlns:ds="http://schemas.openxmlformats.org/officeDocument/2006/customXml" ds:itemID="{D7F19BA8-3B44-4730-ABC6-C27832FAE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85eebd-c4d0-4569-99a0-05a44a68aa99"/>
    <ds:schemaRef ds:uri="9e863be7-c828-4bd2-89a4-f0d3987fa7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6664AC-2DD9-4196-9E1F-3B9D1CB28B75}">
  <ds:schemaRefs>
    <ds:schemaRef ds:uri="http://purl.org/dc/terms/"/>
    <ds:schemaRef ds:uri="http://schemas.microsoft.com/sharepoint/v3"/>
    <ds:schemaRef ds:uri="9e863be7-c828-4bd2-89a4-f0d3987fa7d7"/>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documentManagement/types"/>
    <ds:schemaRef ds:uri="9885eebd-c4d0-4569-99a0-05a44a68aa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DATA SHEET</vt:lpstr>
      <vt:lpstr>Budget Sheet</vt:lpstr>
      <vt:lpstr>ADD"L Personnel</vt:lpstr>
      <vt:lpstr>ADD'L Consortium</vt:lpstr>
      <vt:lpstr>Partial Yr Effort</vt:lpstr>
      <vt:lpstr>'ADD"L Personnel'!Print_Area</vt:lpstr>
      <vt:lpstr>'Budget Sheet'!Print_Area</vt:lpstr>
      <vt:lpstr>Instructions!Print_Area</vt:lpstr>
    </vt:vector>
  </TitlesOfParts>
  <Manager/>
  <Company>UMASS Medical School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RFS M</dc:title>
  <dc:subject>Grant Budgets</dc:subject>
  <dc:creator>RFS</dc:creator>
  <cp:keywords/>
  <dc:description/>
  <cp:lastModifiedBy>Gardiner, Karen</cp:lastModifiedBy>
  <cp:revision/>
  <dcterms:created xsi:type="dcterms:W3CDTF">2004-01-08T20:40:37Z</dcterms:created>
  <dcterms:modified xsi:type="dcterms:W3CDTF">2025-07-08T18:48:54Z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0x01010052491EB998BFFB44A8C119E1A1E71AE6</vt:lpwstr>
  </property>
  <property fmtid="{D5CDD505-2E9C-101B-9397-08002B2CF9AE}" pid="3" name="MediaServiceImageTags">
    <vt:lpwstr/>
  </property>
</Properties>
</file>